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sanson_unhcr_org/Documents/_DATASETS/LIS and ENERGY data/LIS 2021/"/>
    </mc:Choice>
  </mc:AlternateContent>
  <xr:revisionPtr revIDLastSave="0" documentId="13_ncr:1_{41B407D0-C227-4678-8FAB-8BD33FC5004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ataPoint0" sheetId="5" state="hidden" r:id="rId1"/>
    <sheet name="Explanatory Note" sheetId="9" r:id="rId2"/>
  </sheets>
  <definedNames>
    <definedName name="_xlnm._FilterDatabase" localSheetId="1" hidden="1">'Explanatory Note'!$B$4:$F$115</definedName>
    <definedName name="Age">#REF!</definedName>
    <definedName name="Animal1">#REF!</definedName>
    <definedName name="Animal1Owned">#REF!</definedName>
    <definedName name="Animal2">#REF!</definedName>
    <definedName name="Animal2Owned">#REF!</definedName>
    <definedName name="ArrivalYear">#REF!</definedName>
    <definedName name="BaselineOutput">#REF!</definedName>
    <definedName name="BE">#REF!</definedName>
    <definedName name="Camp">#REF!</definedName>
    <definedName name="CI1Decimal">#REF!</definedName>
    <definedName name="CI1Integer">#REF!</definedName>
    <definedName name="CI1Multiple">#REF!</definedName>
    <definedName name="CI1One">#REF!</definedName>
    <definedName name="CI1Text">#REF!</definedName>
    <definedName name="CI2Decimal">#REF!</definedName>
    <definedName name="CI2Integer">#REF!</definedName>
    <definedName name="CI2Multiple">#REF!</definedName>
    <definedName name="CI2One">#REF!</definedName>
    <definedName name="CI2Text">#REF!</definedName>
    <definedName name="CI3Decimal">#REF!</definedName>
    <definedName name="CI3Integer">#REF!</definedName>
    <definedName name="CI3Multiple">#REF!</definedName>
    <definedName name="CI3One">#REF!</definedName>
    <definedName name="CI3Text">#REF!</definedName>
    <definedName name="Country">#REF!</definedName>
    <definedName name="CountryOrigin">#REF!</definedName>
    <definedName name="Crop1">#REF!</definedName>
    <definedName name="Crop1HA">#REF!</definedName>
    <definedName name="Crop1KG">#REF!</definedName>
    <definedName name="Crop1Season">#REF!</definedName>
    <definedName name="Crop2">#REF!</definedName>
    <definedName name="Crop2HA">#REF!</definedName>
    <definedName name="Crop2KG">#REF!</definedName>
    <definedName name="Crop2Season">#REF!</definedName>
    <definedName name="DATAID">#REF!</definedName>
    <definedName name="Dependency">#REF!</definedName>
    <definedName name="Education">#REF!</definedName>
    <definedName name="EndlineOutput">#REF!</definedName>
    <definedName name="FamilySize">#REF!</definedName>
    <definedName name="FishOwned">#REF!</definedName>
    <definedName name="Gender">#REF!</definedName>
    <definedName name="Graduation">#REF!</definedName>
    <definedName name="LegalStatus">#REF!</definedName>
    <definedName name="MaritalStatus">#REF!</definedName>
    <definedName name="NearbyCamp">#REF!</definedName>
    <definedName name="O1_10a_B">#REF!</definedName>
    <definedName name="O1_10abc_BS">#REF!</definedName>
    <definedName name="O1_10b_B">#REF!</definedName>
    <definedName name="O1_10c_B">#REF!</definedName>
    <definedName name="O1_10d_B">#REF!</definedName>
    <definedName name="O1_10def_BS">#REF!</definedName>
    <definedName name="O1_10e_B">#REF!</definedName>
    <definedName name="O1_10f_B">#REF!</definedName>
    <definedName name="O1_11a_B">#REF!</definedName>
    <definedName name="O1_11abc_BS">#REF!</definedName>
    <definedName name="O1_11b_B">#REF!</definedName>
    <definedName name="O1_11c_B">#REF!</definedName>
    <definedName name="O1_11d_B">#REF!</definedName>
    <definedName name="O1_11def_BS">#REF!</definedName>
    <definedName name="O1_11e_B">#REF!</definedName>
    <definedName name="O1_11f_B">#REF!</definedName>
    <definedName name="O1_1a_B">#REF!</definedName>
    <definedName name="O1_1a_BS">#REF!</definedName>
    <definedName name="O1_1b_B">#REF!</definedName>
    <definedName name="O1_1b_BS">#REF!</definedName>
    <definedName name="O1_2_B">#REF!</definedName>
    <definedName name="O1_2_BS">#REF!</definedName>
    <definedName name="O1_3a_B">#REF!</definedName>
    <definedName name="O1_3a_BS">#REF!</definedName>
    <definedName name="O1_3b_B">#REF!</definedName>
    <definedName name="O1_3c_B">#REF!</definedName>
    <definedName name="O1_3c_BS">#REF!</definedName>
    <definedName name="O1_3d_B">#REF!</definedName>
    <definedName name="O1_4a_B">#REF!</definedName>
    <definedName name="O1_4b_B">#REF!</definedName>
    <definedName name="O1_4bc_BS">#REF!</definedName>
    <definedName name="O1_4c_B">#REF!</definedName>
    <definedName name="O1_4d_B">#REF!</definedName>
    <definedName name="O1_4de_BS">#REF!</definedName>
    <definedName name="O1_4e_B">#REF!</definedName>
    <definedName name="O1_5a_B">#REF!</definedName>
    <definedName name="O1_5ab_BS">#REF!</definedName>
    <definedName name="O1_5b_B">#REF!</definedName>
    <definedName name="O1_5c_B">#REF!</definedName>
    <definedName name="O1_5cde_BS">#REF!</definedName>
    <definedName name="O1_5d_B">#REF!</definedName>
    <definedName name="O1_5e_B">#REF!</definedName>
    <definedName name="O1_6a_B">#REF!</definedName>
    <definedName name="O1_6a_BS">#REF!</definedName>
    <definedName name="O1_6b_B">#REF!</definedName>
    <definedName name="O1_7a_B1">#REF!</definedName>
    <definedName name="O1_7a_B2">#REF!</definedName>
    <definedName name="O1_7a_B3">#REF!</definedName>
    <definedName name="O1_7a_Crop1">#REF!</definedName>
    <definedName name="O1_7a_Crop1_BS">#REF!</definedName>
    <definedName name="O1_7a_Crop2">#REF!</definedName>
    <definedName name="O1_7a_Crop2_BS">#REF!</definedName>
    <definedName name="O1_7a_Crop3">#REF!</definedName>
    <definedName name="O1_7a_Crop3_BS">#REF!</definedName>
    <definedName name="O1_7b_Animal1">#REF!</definedName>
    <definedName name="O1_7b_Animal1_BS">#REF!</definedName>
    <definedName name="O1_7b_Animal2">#REF!</definedName>
    <definedName name="O1_7b_Animal2_BS">#REF!</definedName>
    <definedName name="O1_7b_B1">#REF!</definedName>
    <definedName name="O1_7b_B2">#REF!</definedName>
    <definedName name="O1_7c_B1">#REF!</definedName>
    <definedName name="O1_7c_BS">#REF!</definedName>
    <definedName name="O1_8_B">#REF!</definedName>
    <definedName name="O1_8_BS">#REF!</definedName>
    <definedName name="O1_9a_B">#REF!</definedName>
    <definedName name="O1_9ab_BS">#REF!</definedName>
    <definedName name="O1_9b_B">#REF!</definedName>
    <definedName name="O1Differenciation">#REF!</definedName>
    <definedName name="O1Employment">#REF!</definedName>
    <definedName name="O1EmploymentSustainability">#REF!</definedName>
    <definedName name="O1EmployOthers">#REF!</definedName>
    <definedName name="O1EmployOthersFamily">#REF!</definedName>
    <definedName name="O1EmployOthersFriends">#REF!</definedName>
    <definedName name="O1EmployOthersHost">#REF!</definedName>
    <definedName name="O1EmployOthersRefugees">#REF!</definedName>
    <definedName name="O1FarmingFPAHostActual">#REF!</definedName>
    <definedName name="O1FarmingFPAHostPlan">#REF!</definedName>
    <definedName name="O1FarmingFPAPOCActual">#REF!</definedName>
    <definedName name="O1FarmingFPAPOCPlan">#REF!</definedName>
    <definedName name="O1FisheryFPAHostActual">#REF!</definedName>
    <definedName name="O1FisheryFPAHostPlan">#REF!</definedName>
    <definedName name="O1FisheryFPAPOCActual">#REF!</definedName>
    <definedName name="O1FisheryFPAPOCPlan">#REF!</definedName>
    <definedName name="O1FPACashCommonValue">#REF!</definedName>
    <definedName name="O1FPACashCost">#REF!</definedName>
    <definedName name="O1FPACashFrequency">#REF!</definedName>
    <definedName name="O1FPACashHostActual">#REF!</definedName>
    <definedName name="O1FPACashHostPlan">#REF!</definedName>
    <definedName name="O1FPACashPOCActual">#REF!</definedName>
    <definedName name="O1FPACashPOCPlan">#REF!</definedName>
    <definedName name="O1Group">#REF!</definedName>
    <definedName name="O1IncomeFarming">#REF!</definedName>
    <definedName name="O1IncomePayment">#REF!</definedName>
    <definedName name="O1IncomeSource">#REF!</definedName>
    <definedName name="O1IncomeYear">#REF!</definedName>
    <definedName name="O1Intervention">#REF!</definedName>
    <definedName name="O1LivestockFPAHostActual">#REF!</definedName>
    <definedName name="O1LivestockFPAHostPlan">#REF!</definedName>
    <definedName name="O1LivestockFPAPOCActual">#REF!</definedName>
    <definedName name="O1LivestockFPAPOCPlan">#REF!</definedName>
    <definedName name="O1Loan">#REF!</definedName>
    <definedName name="O1MarketAccess">#REF!</definedName>
    <definedName name="O1MPPAHostActual">#REF!</definedName>
    <definedName name="O1MPPAHostPlan">#REF!</definedName>
    <definedName name="O1MPPAPOCActual">#REF!</definedName>
    <definedName name="O1MPPAPOCPlan">#REF!</definedName>
    <definedName name="O1Saving">#REF!</definedName>
    <definedName name="O1SavingFarming">#REF!</definedName>
    <definedName name="O1SavingYear">#REF!</definedName>
    <definedName name="O1SubSector">#REF!</definedName>
    <definedName name="O1TrainingHostCompleted">#REF!</definedName>
    <definedName name="O1TrainingHostEnrolled">#REF!</definedName>
    <definedName name="O1TrainingPOCCompleted">#REF!</definedName>
    <definedName name="O1TrainingPOCEnrolled">#REF!</definedName>
    <definedName name="O1TrainingRecognised">#REF!</definedName>
    <definedName name="O2_1a_B">#REF!</definedName>
    <definedName name="O2_1a_BS">#REF!</definedName>
    <definedName name="O2_1b_B">#REF!</definedName>
    <definedName name="O2_1b_BS">#REF!</definedName>
    <definedName name="O2_2_B">#REF!</definedName>
    <definedName name="O2_2_BS">#REF!</definedName>
    <definedName name="O2_3a_B">#REF!</definedName>
    <definedName name="O2_3a_BS">#REF!</definedName>
    <definedName name="O2_3b_B">#REF!</definedName>
    <definedName name="O2_3c_B">#REF!</definedName>
    <definedName name="O2_3c_BS">#REF!</definedName>
    <definedName name="O2_3d_B">#REF!</definedName>
    <definedName name="O2_4a_B">#REF!</definedName>
    <definedName name="O2_4b_B">#REF!</definedName>
    <definedName name="O2_4bc_BS">#REF!</definedName>
    <definedName name="O2_4c_B">#REF!</definedName>
    <definedName name="O2_4d_B">#REF!</definedName>
    <definedName name="O2_4de_BS">#REF!</definedName>
    <definedName name="O2_4e_B">#REF!</definedName>
    <definedName name="O2_5a_B">#REF!</definedName>
    <definedName name="O2_5abcd_BS">#REF!</definedName>
    <definedName name="O2_5b_B">#REF!</definedName>
    <definedName name="O2_5c_B">#REF!</definedName>
    <definedName name="O2_5d_B">#REF!</definedName>
    <definedName name="O2_6a_B">#REF!</definedName>
    <definedName name="O2_6abcd_BS">#REF!</definedName>
    <definedName name="O2_6b_B">#REF!</definedName>
    <definedName name="O2_6c_B">#REF!</definedName>
    <definedName name="O2_6d_B">#REF!</definedName>
    <definedName name="O2_7a_B">#REF!</definedName>
    <definedName name="O2_7ab_BS">#REF!</definedName>
    <definedName name="O2_7b_B">#REF!</definedName>
    <definedName name="O2_8a_B">#REF!</definedName>
    <definedName name="O2_8abc_BS">#REF!</definedName>
    <definedName name="O2_8b_B">#REF!</definedName>
    <definedName name="O2_8c_B">#REF!</definedName>
    <definedName name="O2_9a_B">#REF!</definedName>
    <definedName name="O2_9abc_BS">#REF!</definedName>
    <definedName name="O2_9b_B">#REF!</definedName>
    <definedName name="O2_9c_B">#REF!</definedName>
    <definedName name="O2EmployDuration">#REF!</definedName>
    <definedName name="O2Employment">#REF!</definedName>
    <definedName name="O2EmploymentSector">#REF!</definedName>
    <definedName name="O2EmploymentStartDate">#REF!</definedName>
    <definedName name="O2EmployOthers">#REF!</definedName>
    <definedName name="O2EmployOthers2">#REF!</definedName>
    <definedName name="O2EmployOthersFamily">#REF!</definedName>
    <definedName name="O2EmployOthersFriends">#REF!</definedName>
    <definedName name="O2EmployOthersHost">#REF!</definedName>
    <definedName name="O2EmployOthersRefugees">#REF!</definedName>
    <definedName name="O2EmployRegistered">#REF!</definedName>
    <definedName name="O2FPACashCommonValue">#REF!</definedName>
    <definedName name="O2FPACashCost">#REF!</definedName>
    <definedName name="O2FPACashFrequency">#REF!</definedName>
    <definedName name="O2FPACashHostActual">#REF!</definedName>
    <definedName name="O2FPACashHostPlan">#REF!</definedName>
    <definedName name="O2FPACashPOCActual">#REF!</definedName>
    <definedName name="O2FPACashPOCPLan">#REF!</definedName>
    <definedName name="O2FPAHostActual">#REF!</definedName>
    <definedName name="O2FPAHostPlan">#REF!</definedName>
    <definedName name="O2FPAPOCActual">#REF!</definedName>
    <definedName name="O2FPAPOCPlan">#REF!</definedName>
    <definedName name="O2Group">#REF!</definedName>
    <definedName name="O2IncomeYear">#REF!</definedName>
    <definedName name="O2Intervention">#REF!</definedName>
    <definedName name="O2Loan">#REF!</definedName>
    <definedName name="O2MarketAccess">#REF!</definedName>
    <definedName name="O2Saving">#REF!</definedName>
    <definedName name="O2SavingYear">#REF!</definedName>
    <definedName name="O2TrainingHostCompleted">#REF!</definedName>
    <definedName name="O2TrainingHostEnrolled">#REF!</definedName>
    <definedName name="O2TrainingPOCCompleted">#REF!</definedName>
    <definedName name="O2TrainingPOCEnrolled">#REF!</definedName>
    <definedName name="O2TrainingRecognised">#REF!</definedName>
    <definedName name="O3_1a_B">#REF!</definedName>
    <definedName name="O3_1a_BS">#REF!</definedName>
    <definedName name="O3_1b_B">#REF!</definedName>
    <definedName name="O3_1b_BS">#REF!</definedName>
    <definedName name="O3_2_B">#REF!</definedName>
    <definedName name="O3_2_BS">#REF!</definedName>
    <definedName name="O3_3a_B">#REF!</definedName>
    <definedName name="O3_3a_BS">#REF!</definedName>
    <definedName name="O3_3b_B">#REF!</definedName>
    <definedName name="O3_3c_B">#REF!</definedName>
    <definedName name="O3_3c_BS">#REF!</definedName>
    <definedName name="O3_3d_B">#REF!</definedName>
    <definedName name="O3_4a_B">#REF!</definedName>
    <definedName name="O3_4b_B">#REF!</definedName>
    <definedName name="O3_4bc_BS">#REF!</definedName>
    <definedName name="O3_4c_B">#REF!</definedName>
    <definedName name="O3_4d_B">#REF!</definedName>
    <definedName name="O3_4de_BS">#REF!</definedName>
    <definedName name="O3_4e_B">#REF!</definedName>
    <definedName name="O3_5a_B">#REF!</definedName>
    <definedName name="O3_5ab_BS">#REF!</definedName>
    <definedName name="O3_5b_B">#REF!</definedName>
    <definedName name="O3_5c_B">#REF!</definedName>
    <definedName name="O3_5d_B">#REF!</definedName>
    <definedName name="O3_6a_B">#REF!</definedName>
    <definedName name="O3_6abcd_BS">#REF!</definedName>
    <definedName name="O3_6b_B">#REF!</definedName>
    <definedName name="O3_6c_B">#REF!</definedName>
    <definedName name="O3_6d_B">#REF!</definedName>
    <definedName name="O3_7a_B">#REF!</definedName>
    <definedName name="O3_7abc_BS">#REF!</definedName>
    <definedName name="O3_7b_B">#REF!</definedName>
    <definedName name="O3_7c_B">#REF!</definedName>
    <definedName name="O3_8a_B">#REF!</definedName>
    <definedName name="O3_8abc_BS">#REF!</definedName>
    <definedName name="O3_8b_B">#REF!</definedName>
    <definedName name="O3_8c_B">#REF!</definedName>
    <definedName name="O3EmployDuration">#REF!</definedName>
    <definedName name="O3EmployKind">#REF!</definedName>
    <definedName name="O3Employment">#REF!</definedName>
    <definedName name="O3EmploymentHowFound">#REF!</definedName>
    <definedName name="O3EmploymentMoreThanOne">#REF!</definedName>
    <definedName name="O3EmploymentSalary">#REF!</definedName>
    <definedName name="O3EmploymentSector">#REF!</definedName>
    <definedName name="O3EmploymentStartDate">#REF!</definedName>
    <definedName name="O3EmployRegistered">#REF!</definedName>
    <definedName name="O3FPACashCommonValue">#REF!</definedName>
    <definedName name="O3FPACashCost">#REF!</definedName>
    <definedName name="O3FPACashFrequency">#REF!</definedName>
    <definedName name="O3FPACashHostActual">#REF!</definedName>
    <definedName name="O3FPACashHostPlan">#REF!</definedName>
    <definedName name="O3FPACashPOCActual">#REF!</definedName>
    <definedName name="O3FPACashPOCPLan">#REF!</definedName>
    <definedName name="O3FPAHostActual">#REF!</definedName>
    <definedName name="O3FPAHostPlan">#REF!</definedName>
    <definedName name="O3FPAPOCActual">#REF!</definedName>
    <definedName name="O3FPAPOCPlan">#REF!</definedName>
    <definedName name="O3Group">#REF!</definedName>
    <definedName name="O3IncomeYear">#REF!</definedName>
    <definedName name="O3Intervention">#REF!</definedName>
    <definedName name="O3Loan">#REF!</definedName>
    <definedName name="O3Saving">#REF!</definedName>
    <definedName name="O3SavingYear">#REF!</definedName>
    <definedName name="O3TrainingHostCompleted">#REF!</definedName>
    <definedName name="O3TrainingHostEnrolled">#REF!</definedName>
    <definedName name="O3TrainingPOCCompleted">#REF!</definedName>
    <definedName name="O3TrainingPOCEnrolled">#REF!</definedName>
    <definedName name="O3TrainingRecognised">#REF!</definedName>
    <definedName name="Partner">#REF!</definedName>
    <definedName name="PPG">#REF!</definedName>
    <definedName name="Site">#REF!</definedName>
    <definedName name="SiteOther">#REF!</definedName>
    <definedName name="STATUS">#REF!</definedName>
    <definedName name="Village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5" l="1"/>
  <c r="F139" i="5"/>
  <c r="C139" i="5"/>
  <c r="A139" i="5"/>
  <c r="T133" i="5"/>
  <c r="Q133" i="5"/>
  <c r="F133" i="5"/>
  <c r="C133" i="5"/>
  <c r="T132" i="5"/>
  <c r="Q132" i="5"/>
  <c r="F132" i="5"/>
  <c r="C132" i="5"/>
  <c r="T131" i="5"/>
  <c r="Q131" i="5"/>
  <c r="F131" i="5"/>
  <c r="C131" i="5"/>
  <c r="T128" i="5"/>
  <c r="Q128" i="5"/>
  <c r="F128" i="5"/>
  <c r="C128" i="5"/>
  <c r="T127" i="5"/>
  <c r="Q127" i="5"/>
  <c r="F127" i="5"/>
  <c r="C127" i="5"/>
  <c r="T126" i="5"/>
  <c r="Q126" i="5"/>
  <c r="F126" i="5"/>
  <c r="C126" i="5"/>
  <c r="T123" i="5"/>
  <c r="Q123" i="5"/>
  <c r="F123" i="5"/>
  <c r="C123" i="5"/>
  <c r="T122" i="5"/>
  <c r="Q122" i="5"/>
  <c r="F122" i="5"/>
  <c r="C122" i="5"/>
  <c r="T121" i="5"/>
  <c r="Q121" i="5"/>
  <c r="F121" i="5"/>
  <c r="C121" i="5"/>
  <c r="T118" i="5"/>
  <c r="S118" i="5"/>
  <c r="R118" i="5"/>
  <c r="Q118" i="5"/>
  <c r="H118" i="5"/>
  <c r="G118" i="5"/>
  <c r="F118" i="5"/>
  <c r="E118" i="5"/>
  <c r="D118" i="5"/>
  <c r="C118" i="5"/>
  <c r="T117" i="5"/>
  <c r="S117" i="5"/>
  <c r="R117" i="5"/>
  <c r="Q117" i="5"/>
  <c r="H117" i="5"/>
  <c r="G117" i="5"/>
  <c r="F117" i="5"/>
  <c r="E117" i="5"/>
  <c r="D117" i="5"/>
  <c r="C117" i="5"/>
  <c r="T116" i="5"/>
  <c r="S116" i="5"/>
  <c r="R116" i="5"/>
  <c r="Q116" i="5"/>
  <c r="H116" i="5"/>
  <c r="G116" i="5"/>
  <c r="F116" i="5"/>
  <c r="E116" i="5"/>
  <c r="D116" i="5"/>
  <c r="C116" i="5"/>
  <c r="T114" i="5"/>
  <c r="Q114" i="5"/>
  <c r="F114" i="5"/>
  <c r="C114" i="5"/>
  <c r="T112" i="5"/>
  <c r="Q112" i="5"/>
  <c r="F112" i="5"/>
  <c r="C112" i="5"/>
  <c r="T111" i="5"/>
  <c r="Q111" i="5"/>
  <c r="F111" i="5"/>
  <c r="C111" i="5"/>
  <c r="T110" i="5"/>
  <c r="Q110" i="5"/>
  <c r="F110" i="5"/>
  <c r="C110" i="5"/>
  <c r="T107" i="5"/>
  <c r="Q107" i="5"/>
  <c r="F107" i="5"/>
  <c r="C107" i="5"/>
  <c r="T106" i="5"/>
  <c r="Q106" i="5"/>
  <c r="F106" i="5"/>
  <c r="C106" i="5"/>
  <c r="T105" i="5"/>
  <c r="Q105" i="5"/>
  <c r="F105" i="5"/>
  <c r="C105" i="5"/>
  <c r="T102" i="5"/>
  <c r="Q102" i="5"/>
  <c r="F102" i="5"/>
  <c r="C102" i="5"/>
  <c r="T98" i="5"/>
  <c r="Q98" i="5"/>
  <c r="F98" i="5"/>
  <c r="C98" i="5"/>
  <c r="T97" i="5"/>
  <c r="Q97" i="5"/>
  <c r="F97" i="5"/>
  <c r="C97" i="5"/>
  <c r="T96" i="5"/>
  <c r="Q96" i="5"/>
  <c r="F96" i="5"/>
  <c r="C96" i="5"/>
  <c r="T95" i="5"/>
  <c r="Q95" i="5"/>
  <c r="F95" i="5"/>
  <c r="D95" i="5"/>
  <c r="C95" i="5"/>
  <c r="T91" i="5"/>
  <c r="Q91" i="5"/>
  <c r="F91" i="5"/>
  <c r="C91" i="5"/>
  <c r="T90" i="5"/>
  <c r="Q90" i="5"/>
  <c r="F90" i="5"/>
  <c r="C90" i="5"/>
  <c r="T89" i="5"/>
  <c r="Q89" i="5"/>
  <c r="F89" i="5"/>
  <c r="C89" i="5"/>
  <c r="T88" i="5"/>
  <c r="Q88" i="5"/>
  <c r="F88" i="5"/>
  <c r="C88" i="5"/>
  <c r="T87" i="5"/>
  <c r="Q87" i="5"/>
  <c r="F87" i="5"/>
  <c r="C87" i="5"/>
  <c r="T84" i="5"/>
  <c r="Q84" i="5"/>
  <c r="F84" i="5"/>
  <c r="C84" i="5"/>
  <c r="T83" i="5"/>
  <c r="Q83" i="5"/>
  <c r="F83" i="5"/>
  <c r="C83" i="5"/>
  <c r="T82" i="5"/>
  <c r="Q82" i="5"/>
  <c r="F82" i="5"/>
  <c r="C82" i="5"/>
  <c r="T79" i="5"/>
  <c r="S79" i="5"/>
  <c r="R79" i="5"/>
  <c r="Q79" i="5"/>
  <c r="H79" i="5"/>
  <c r="G79" i="5"/>
  <c r="F79" i="5"/>
  <c r="E79" i="5"/>
  <c r="D79" i="5"/>
  <c r="C79" i="5"/>
  <c r="T78" i="5"/>
  <c r="S78" i="5"/>
  <c r="R78" i="5"/>
  <c r="Q78" i="5"/>
  <c r="H78" i="5"/>
  <c r="G78" i="5"/>
  <c r="F78" i="5"/>
  <c r="E78" i="5"/>
  <c r="D78" i="5"/>
  <c r="C78" i="5"/>
  <c r="T77" i="5"/>
  <c r="S77" i="5"/>
  <c r="R77" i="5"/>
  <c r="Q77" i="5"/>
  <c r="H77" i="5"/>
  <c r="G77" i="5"/>
  <c r="F77" i="5"/>
  <c r="E77" i="5"/>
  <c r="D77" i="5"/>
  <c r="C77" i="5"/>
  <c r="T75" i="5"/>
  <c r="Q75" i="5"/>
  <c r="F75" i="5"/>
  <c r="C75" i="5"/>
  <c r="T73" i="5"/>
  <c r="Q73" i="5"/>
  <c r="F73" i="5"/>
  <c r="C73" i="5"/>
  <c r="T72" i="5"/>
  <c r="Q72" i="5"/>
  <c r="F72" i="5"/>
  <c r="C72" i="5"/>
  <c r="T71" i="5"/>
  <c r="Q71" i="5"/>
  <c r="F71" i="5"/>
  <c r="C71" i="5"/>
  <c r="T68" i="5"/>
  <c r="Q68" i="5"/>
  <c r="F68" i="5"/>
  <c r="C68" i="5"/>
  <c r="T67" i="5"/>
  <c r="Q67" i="5"/>
  <c r="F67" i="5"/>
  <c r="C67" i="5"/>
  <c r="T66" i="5"/>
  <c r="Q66" i="5"/>
  <c r="F66" i="5"/>
  <c r="C66" i="5"/>
  <c r="T63" i="5"/>
  <c r="Q63" i="5"/>
  <c r="F63" i="5"/>
  <c r="C63" i="5"/>
  <c r="T62" i="5"/>
  <c r="Q62" i="5"/>
  <c r="F62" i="5"/>
  <c r="C62" i="5"/>
  <c r="T61" i="5"/>
  <c r="Q61" i="5"/>
  <c r="I61" i="5"/>
  <c r="F61" i="5"/>
  <c r="C61" i="5"/>
  <c r="T58" i="5"/>
  <c r="Q58" i="5"/>
  <c r="F58" i="5"/>
  <c r="C58" i="5"/>
  <c r="T57" i="5"/>
  <c r="Q57" i="5"/>
  <c r="F57" i="5"/>
  <c r="C57" i="5"/>
  <c r="T56" i="5"/>
  <c r="Q56" i="5"/>
  <c r="F56" i="5"/>
  <c r="C56" i="5"/>
  <c r="T53" i="5"/>
  <c r="Q53" i="5"/>
  <c r="F53" i="5"/>
  <c r="C53" i="5"/>
  <c r="T49" i="5"/>
  <c r="Q49" i="5"/>
  <c r="F49" i="5"/>
  <c r="C49" i="5"/>
  <c r="T48" i="5"/>
  <c r="Q48" i="5"/>
  <c r="F48" i="5"/>
  <c r="C48" i="5"/>
  <c r="T47" i="5"/>
  <c r="Q47" i="5"/>
  <c r="F47" i="5"/>
  <c r="C47" i="5"/>
  <c r="T46" i="5"/>
  <c r="Q46" i="5"/>
  <c r="F46" i="5"/>
  <c r="C46" i="5"/>
  <c r="T42" i="5"/>
  <c r="Q42" i="5"/>
  <c r="F42" i="5"/>
  <c r="C42" i="5"/>
  <c r="T41" i="5"/>
  <c r="Q41" i="5"/>
  <c r="F41" i="5"/>
  <c r="C41" i="5"/>
  <c r="T40" i="5"/>
  <c r="Q40" i="5"/>
  <c r="F40" i="5"/>
  <c r="C40" i="5"/>
  <c r="T39" i="5"/>
  <c r="Q39" i="5"/>
  <c r="F39" i="5"/>
  <c r="C39" i="5"/>
  <c r="T38" i="5"/>
  <c r="Q38" i="5"/>
  <c r="F38" i="5"/>
  <c r="C38" i="5"/>
  <c r="T35" i="5"/>
  <c r="S35" i="5"/>
  <c r="R35" i="5"/>
  <c r="Q35" i="5"/>
  <c r="H35" i="5"/>
  <c r="G35" i="5"/>
  <c r="F35" i="5"/>
  <c r="E35" i="5"/>
  <c r="D35" i="5"/>
  <c r="C35" i="5"/>
  <c r="T34" i="5"/>
  <c r="S34" i="5"/>
  <c r="R34" i="5"/>
  <c r="Q34" i="5"/>
  <c r="H34" i="5"/>
  <c r="G34" i="5"/>
  <c r="F34" i="5"/>
  <c r="E34" i="5"/>
  <c r="D34" i="5"/>
  <c r="C34" i="5"/>
  <c r="T33" i="5"/>
  <c r="S33" i="5"/>
  <c r="R33" i="5"/>
  <c r="Q33" i="5"/>
  <c r="H33" i="5"/>
  <c r="G33" i="5"/>
  <c r="F33" i="5"/>
  <c r="E33" i="5"/>
  <c r="D33" i="5"/>
  <c r="C33" i="5"/>
  <c r="T31" i="5"/>
  <c r="Q31" i="5"/>
  <c r="F31" i="5"/>
  <c r="C31" i="5"/>
  <c r="T29" i="5"/>
  <c r="Q29" i="5"/>
  <c r="H29" i="5"/>
  <c r="G29" i="5"/>
  <c r="F29" i="5"/>
  <c r="E29" i="5"/>
  <c r="D29" i="5"/>
  <c r="C29" i="5"/>
  <c r="T28" i="5"/>
  <c r="Q28" i="5"/>
  <c r="H28" i="5"/>
  <c r="G28" i="5"/>
  <c r="F28" i="5"/>
  <c r="E28" i="5"/>
  <c r="D28" i="5"/>
  <c r="C28" i="5"/>
  <c r="T27" i="5"/>
  <c r="Q27" i="5"/>
  <c r="H27" i="5"/>
  <c r="G27" i="5"/>
  <c r="F27" i="5"/>
  <c r="E27" i="5"/>
  <c r="D27" i="5"/>
  <c r="C27" i="5"/>
  <c r="T26" i="5"/>
  <c r="Q26" i="5"/>
  <c r="H26" i="5"/>
  <c r="G26" i="5"/>
  <c r="F26" i="5"/>
  <c r="E26" i="5"/>
  <c r="D26" i="5"/>
  <c r="C26" i="5"/>
  <c r="T25" i="5"/>
  <c r="T30" i="5" s="1"/>
  <c r="Q25" i="5"/>
  <c r="H25" i="5"/>
  <c r="G25" i="5"/>
  <c r="F25" i="5"/>
  <c r="E25" i="5"/>
  <c r="D25" i="5"/>
  <c r="C25" i="5"/>
  <c r="T22" i="5"/>
  <c r="Q22" i="5"/>
  <c r="F22" i="5"/>
  <c r="C22" i="5"/>
  <c r="T21" i="5"/>
  <c r="Q21" i="5"/>
  <c r="F21" i="5"/>
  <c r="C21" i="5"/>
  <c r="T20" i="5"/>
  <c r="Q20" i="5"/>
  <c r="F20" i="5"/>
  <c r="C20" i="5"/>
  <c r="T15" i="5"/>
  <c r="Q15" i="5"/>
  <c r="F15" i="5"/>
  <c r="C15" i="5"/>
  <c r="T14" i="5"/>
  <c r="Q14" i="5"/>
  <c r="F14" i="5"/>
  <c r="C14" i="5"/>
  <c r="T13" i="5"/>
  <c r="Q13" i="5"/>
  <c r="F13" i="5"/>
  <c r="C13" i="5"/>
  <c r="T9" i="5"/>
  <c r="Q9" i="5"/>
  <c r="F9" i="5"/>
  <c r="C9" i="5"/>
  <c r="T8" i="5"/>
  <c r="Q8" i="5"/>
  <c r="F8" i="5"/>
  <c r="C8" i="5"/>
  <c r="T7" i="5"/>
  <c r="Q7" i="5"/>
  <c r="F7" i="5"/>
  <c r="C7" i="5"/>
  <c r="T6" i="5"/>
  <c r="Q6" i="5"/>
  <c r="F6" i="5"/>
  <c r="C6" i="5"/>
  <c r="T4" i="5"/>
  <c r="Q4" i="5"/>
  <c r="F4" i="5"/>
  <c r="C4" i="5"/>
  <c r="L3" i="5"/>
  <c r="J3" i="5"/>
  <c r="T99" i="5" l="1"/>
  <c r="F92" i="5"/>
  <c r="T10" i="5"/>
  <c r="F50" i="5"/>
  <c r="Q92" i="5"/>
  <c r="Q43" i="5"/>
  <c r="Q30" i="5"/>
  <c r="Q99" i="5"/>
  <c r="C43" i="5"/>
  <c r="C92" i="5"/>
  <c r="C10" i="5"/>
  <c r="F43" i="5"/>
  <c r="F10" i="5"/>
  <c r="Q50" i="5"/>
  <c r="F99" i="5"/>
  <c r="Q10" i="5"/>
  <c r="T43" i="5"/>
  <c r="T50" i="5"/>
  <c r="T92" i="5"/>
  <c r="C99" i="5"/>
  <c r="D96" i="5" s="1"/>
  <c r="C50" i="5"/>
  <c r="D46" i="5" s="1"/>
  <c r="D47" i="5" l="1"/>
  <c r="D98" i="5"/>
  <c r="D97" i="5"/>
  <c r="D48" i="5"/>
  <c r="D49" i="5"/>
</calcChain>
</file>

<file path=xl/sharedStrings.xml><?xml version="1.0" encoding="utf-8"?>
<sst xmlns="http://schemas.openxmlformats.org/spreadsheetml/2006/main" count="981" uniqueCount="439">
  <si>
    <t>Country</t>
  </si>
  <si>
    <t>DATAID</t>
  </si>
  <si>
    <t>STATUS</t>
  </si>
  <si>
    <t>Year</t>
  </si>
  <si>
    <t>Crop1KG</t>
  </si>
  <si>
    <t>PPG</t>
  </si>
  <si>
    <t>Partner</t>
  </si>
  <si>
    <t>Camp</t>
  </si>
  <si>
    <t>SiteOther</t>
  </si>
  <si>
    <t>Crop1HA</t>
  </si>
  <si>
    <t>Crop2KG</t>
  </si>
  <si>
    <t>Crop2HA</t>
  </si>
  <si>
    <t>Village</t>
  </si>
  <si>
    <t>NearbyCamp</t>
  </si>
  <si>
    <t>CompleteDateTime</t>
  </si>
  <si>
    <t>Site</t>
  </si>
  <si>
    <t>BaselineOutput</t>
  </si>
  <si>
    <t>Graduation</t>
  </si>
  <si>
    <t>EndlineOutput</t>
  </si>
  <si>
    <t>BE</t>
  </si>
  <si>
    <t>Age</t>
  </si>
  <si>
    <t>Gender</t>
  </si>
  <si>
    <t>LegalStatus</t>
  </si>
  <si>
    <t>CountryOrigin</t>
  </si>
  <si>
    <t>ArrivalYear</t>
  </si>
  <si>
    <t>Education</t>
  </si>
  <si>
    <t>MaritalStatus</t>
  </si>
  <si>
    <t>FamilySize</t>
  </si>
  <si>
    <t>Dependency</t>
  </si>
  <si>
    <t>O1SubSector</t>
  </si>
  <si>
    <t>O1Intervention</t>
  </si>
  <si>
    <t>O1Group</t>
  </si>
  <si>
    <t>O1Saving</t>
  </si>
  <si>
    <t>O1Loan</t>
  </si>
  <si>
    <t>O1Employment</t>
  </si>
  <si>
    <t>O1IncomeSource</t>
  </si>
  <si>
    <t>O1EmploymentSustainability</t>
  </si>
  <si>
    <t>O1IncomePayment</t>
  </si>
  <si>
    <t>O1EmployOthers</t>
  </si>
  <si>
    <t>O1EmployOthersFamily</t>
  </si>
  <si>
    <t>O1EmployOthersFriends</t>
  </si>
  <si>
    <t>O1EmployOthersRefugees</t>
  </si>
  <si>
    <t>O1EmployOthersHost</t>
  </si>
  <si>
    <t>Crop1</t>
  </si>
  <si>
    <t>Crop1Season</t>
  </si>
  <si>
    <t>Crop2</t>
  </si>
  <si>
    <t>Crop2Season</t>
  </si>
  <si>
    <t>Animal1</t>
  </si>
  <si>
    <t>Animal2</t>
  </si>
  <si>
    <t>Animal1Owned</t>
  </si>
  <si>
    <t>Animal2Owned</t>
  </si>
  <si>
    <t>FishOwned</t>
  </si>
  <si>
    <t>O1Differenciation</t>
  </si>
  <si>
    <t>O1MarketAccess</t>
  </si>
  <si>
    <t>O1IncomeYear</t>
  </si>
  <si>
    <t>O1SavingYear</t>
  </si>
  <si>
    <t>O1IncomeFarming</t>
  </si>
  <si>
    <t>O1SavingFarming</t>
  </si>
  <si>
    <t>O2Intervention</t>
  </si>
  <si>
    <t>O2Group</t>
  </si>
  <si>
    <t>O2Saving</t>
  </si>
  <si>
    <t>O2Loan</t>
  </si>
  <si>
    <t>O2Employment</t>
  </si>
  <si>
    <t>O2EmployRegistered</t>
  </si>
  <si>
    <t>O2EmploymentStartDate</t>
  </si>
  <si>
    <t>O2EmployDuration</t>
  </si>
  <si>
    <t>O2EmployOthers</t>
  </si>
  <si>
    <t>O2EmployOthersFamily</t>
  </si>
  <si>
    <t>O2EmployOthersFriends</t>
  </si>
  <si>
    <t>O2EmployOthersRefugees</t>
  </si>
  <si>
    <t>O2EmployOthersHost</t>
  </si>
  <si>
    <t>O2MarketAccess</t>
  </si>
  <si>
    <t>O2IncomeYear</t>
  </si>
  <si>
    <t>O2SavingYear</t>
  </si>
  <si>
    <t>O2EmploymentSector</t>
  </si>
  <si>
    <t>O3Intervention</t>
  </si>
  <si>
    <t>O3Group</t>
  </si>
  <si>
    <t>O3Saving</t>
  </si>
  <si>
    <t>O3Loan</t>
  </si>
  <si>
    <t>O3Employment</t>
  </si>
  <si>
    <t>O3EmploymentStartDate</t>
  </si>
  <si>
    <t>O3EmployDuration</t>
  </si>
  <si>
    <t>O3EmploymentSalary</t>
  </si>
  <si>
    <t>O3EmploymentHowFound</t>
  </si>
  <si>
    <t>O3EmploymentMoreThanOne</t>
  </si>
  <si>
    <t>O3EmployKind</t>
  </si>
  <si>
    <t>O3EmployRegistered</t>
  </si>
  <si>
    <t>O3IncomeYear</t>
  </si>
  <si>
    <t>O3SavingYear</t>
  </si>
  <si>
    <t>O3EmploymentSector</t>
  </si>
  <si>
    <t>CI1One</t>
  </si>
  <si>
    <t>CI1Multiple</t>
  </si>
  <si>
    <t>CI1Text</t>
  </si>
  <si>
    <t>CI1Integer</t>
  </si>
  <si>
    <t>CI1Decimal</t>
  </si>
  <si>
    <t>CI2One</t>
  </si>
  <si>
    <t>CI2Multiple</t>
  </si>
  <si>
    <t>CI2Text</t>
  </si>
  <si>
    <t>CI2Integer</t>
  </si>
  <si>
    <t>CI2Decimal</t>
  </si>
  <si>
    <t>CI3One</t>
  </si>
  <si>
    <t>CI3Multiple</t>
  </si>
  <si>
    <t>CI3Text</t>
  </si>
  <si>
    <t>CI3Integer</t>
  </si>
  <si>
    <t>CI3Decimal</t>
  </si>
  <si>
    <t>UNHCR ONLY</t>
  </si>
  <si>
    <t>Coutnry Filter</t>
  </si>
  <si>
    <t>Chad</t>
  </si>
  <si>
    <t>Baseline</t>
  </si>
  <si>
    <t>Endline</t>
  </si>
  <si>
    <t>count Country</t>
  </si>
  <si>
    <t>1.Profile</t>
  </si>
  <si>
    <t>Refugees &amp; Asylum Seekers</t>
  </si>
  <si>
    <t>Former refugees</t>
  </si>
  <si>
    <t>IDPs</t>
  </si>
  <si>
    <t>Host Communities</t>
  </si>
  <si>
    <t>Other</t>
  </si>
  <si>
    <t>Output</t>
  </si>
  <si>
    <t>O1</t>
  </si>
  <si>
    <t>O2</t>
  </si>
  <si>
    <t>O3</t>
  </si>
  <si>
    <t>REFUGEES &amp; ASYLUM SEEKERS SUMMARY</t>
  </si>
  <si>
    <t>Employment total</t>
  </si>
  <si>
    <t>(Female)</t>
  </si>
  <si>
    <t>(Male)</t>
  </si>
  <si>
    <t>Agriculture Self</t>
  </si>
  <si>
    <t>Agriculture Wage</t>
  </si>
  <si>
    <t>Self</t>
  </si>
  <si>
    <t>Wage</t>
  </si>
  <si>
    <t>Land productivity (yield in kg/hectare) per self-employed PoC (last season)</t>
  </si>
  <si>
    <t>No</t>
  </si>
  <si>
    <t># of kilograms of Fish produced by the self-employed PoC (sold or self-consumed during last season or sale)</t>
  </si>
  <si>
    <t>% of targeted PoC who differentiated their agricultural products</t>
  </si>
  <si>
    <t>2.Output 1: Agriculture</t>
  </si>
  <si>
    <t>Employment</t>
  </si>
  <si>
    <t>Employing Others (Among self-employed)</t>
  </si>
  <si>
    <t>Employing self</t>
  </si>
  <si>
    <t>Employing family</t>
  </si>
  <si>
    <t>Employing fiends</t>
  </si>
  <si>
    <t>Employing other refugees</t>
  </si>
  <si>
    <t>Employing host community</t>
  </si>
  <si>
    <t>Employing multiple others</t>
  </si>
  <si>
    <t>Others Employed (Among self-employed)</t>
  </si>
  <si>
    <t>Family</t>
  </si>
  <si>
    <t>Friends</t>
  </si>
  <si>
    <t>Other refugees</t>
  </si>
  <si>
    <t>Host Community</t>
  </si>
  <si>
    <t>Average Others employed (by self-employed refugees)</t>
  </si>
  <si>
    <t>Incoem Change (Farming)</t>
  </si>
  <si>
    <t>Increased</t>
  </si>
  <si>
    <t>Same</t>
  </si>
  <si>
    <t>Decreased</t>
  </si>
  <si>
    <t>Incoem Change (Non-Farming)</t>
  </si>
  <si>
    <t>Saving Change (Farming)</t>
  </si>
  <si>
    <t>Saving Change (Non-Farming)</t>
  </si>
  <si>
    <t>2.Output 2: Self-Employment</t>
  </si>
  <si>
    <t>Yes</t>
  </si>
  <si>
    <t>Yes Last Year</t>
  </si>
  <si>
    <t>Duration (Yes)</t>
  </si>
  <si>
    <t>Less than 6 months</t>
  </si>
  <si>
    <t>6-12 months</t>
  </si>
  <si>
    <t>Over 12 months</t>
  </si>
  <si>
    <t>Employing Others (Yes)</t>
  </si>
  <si>
    <t>Total</t>
  </si>
  <si>
    <t>Income Change</t>
  </si>
  <si>
    <t>Saving Change</t>
  </si>
  <si>
    <t>3.Output 3: Wage-Employment</t>
  </si>
  <si>
    <t>2.Output 3: Wage-Employment</t>
  </si>
  <si>
    <t>4.SECTOR</t>
  </si>
  <si>
    <t>OUTPUT 1</t>
  </si>
  <si>
    <t>OUTPUT 2</t>
  </si>
  <si>
    <t>count G_OUTPUT2/O2_Financial_Access/O2_Access_Loan</t>
  </si>
  <si>
    <t>count G_OUTPUT2/O2_Self_Employment/O2_Employment</t>
  </si>
  <si>
    <t>↑ Expand / Collapse the Choices</t>
  </si>
  <si>
    <t>USER GUIDANCE ON HOUSEHOLD DATA VARIABLES AND MAPPING TO QUESTIONNAIRES</t>
  </si>
  <si>
    <t>Updated: May 2018</t>
  </si>
  <si>
    <t>TYPE</t>
  </si>
  <si>
    <t>ORIGINAL SURVEY QUESTION</t>
  </si>
  <si>
    <t>SURVEY RESPONSE CHOICES FOR DISCRETE CHOICE QUESTIONS</t>
  </si>
  <si>
    <t xml:space="preserve">VARIABLE LABEL </t>
  </si>
  <si>
    <t>RELATED INDICATOR</t>
  </si>
  <si>
    <t>Meta</t>
  </si>
  <si>
    <t>Data Identification Number</t>
  </si>
  <si>
    <t>[Pre-populated by KoboToolbox]</t>
  </si>
  <si>
    <t>NA</t>
  </si>
  <si>
    <t>Data Status</t>
  </si>
  <si>
    <t>OK</t>
  </si>
  <si>
    <t>Monitoring Year</t>
  </si>
  <si>
    <t>[Pre-populated from Monitoring Template]</t>
  </si>
  <si>
    <t>Population Planning Group (PPG)</t>
  </si>
  <si>
    <t>← Expand / Collapse</t>
  </si>
  <si>
    <t>SECTION 1: PARTNER INFORMATION</t>
  </si>
  <si>
    <t>select_one</t>
  </si>
  <si>
    <t>1.1 Partner Organization Name</t>
  </si>
  <si>
    <t>1.4 In which camp/site/settlement/town is this household located?</t>
  </si>
  <si>
    <t>[Customised Camp List derived from UNHCR Focus]
Note: For host community, it will show NearbyCamp.</t>
  </si>
  <si>
    <t>text</t>
  </si>
  <si>
    <t>1.5 Please specify other:</t>
  </si>
  <si>
    <t>[Open text box]</t>
  </si>
  <si>
    <t>Camp_Other</t>
  </si>
  <si>
    <t>1.6 In which camp/site/settlement/town is this household located?</t>
  </si>
  <si>
    <t>1.7 Which camp/site/town of PoC this village/town this village is geographically close to?</t>
  </si>
  <si>
    <t>[Customised Camp List derived from UNHCR Focus]</t>
  </si>
  <si>
    <t>1.8 Is this Baseline or Endline Survey?</t>
  </si>
  <si>
    <t>Baseline → Baseline survey
Endline → Endline survey
Midline → (Optional) Midline Survey</t>
  </si>
  <si>
    <t>1.9 What types of UNHCR/Partner livelihoods programs is this beneficiary planned to benefit from? (Baseline)</t>
  </si>
  <si>
    <t>O1 → OUTPUT 1 - Agriculture production enhanced (INCLUDES SELF-EMPLOYMENT AND WAGE EMPLOYMENT IN THE AGRICULTURAL SECTOR):
O2 → OUTPUT 2 - Self-employment / business facilitated:
O3 → OUTPUT 3 - Wage employment facilitated:</t>
  </si>
  <si>
    <t>1.10 Will this beneficiary participate in the graduation programme?</t>
  </si>
  <si>
    <t>Yes → Yes
No → No</t>
  </si>
  <si>
    <t>1.11 What types of UNHCR/Partner livelihoods programs has this beneficiary participated in? (Endline)</t>
  </si>
  <si>
    <t>O1 → OUTPUT 1 - Agriculture production enhanced (INCLUDES SELF-EMPLOYMENT AND WAGE EMPLOYMENT IN THE AGRICULTURAL SECTOR):
O2 → OUTPUT 2 - Self-employment / business facilitated:
O3 → OUTPUT 3 - Wage employment facilitated:
0 → Did not benefit</t>
  </si>
  <si>
    <t>Output2</t>
  </si>
  <si>
    <t>SECTION 2: GENERAL INFORMATION ON BENEFICIARY</t>
  </si>
  <si>
    <t>integer</t>
  </si>
  <si>
    <t>2.2 What is your age?</t>
  </si>
  <si>
    <t>[Number Range from 15-150]</t>
  </si>
  <si>
    <t>2.3 Gender</t>
  </si>
  <si>
    <t>Male → Male
Female → Female</t>
  </si>
  <si>
    <t xml:space="preserve">2.4 What is your current legal status in this country? What kind of document do you have? </t>
  </si>
  <si>
    <t>Refugee → Refugee
Asylum_Seeker → Asylum seeker
Stateless → Stateless
IDP → IDP (Not host community member)
Returnee → Returnee (refugees who return to their home/country of origin as part of voluntary repatriation/durable solution)
Resident_Status → Former refugee with permanent or temporary resident status
Naturalised → Former refugee who has been naturalized as a citizen
Host_Community → Host community (not naturalized, not returnee, not IDP)</t>
  </si>
  <si>
    <t>Status</t>
  </si>
  <si>
    <t>2.8 Which country do you originally come from?</t>
  </si>
  <si>
    <t>[Country List]</t>
  </si>
  <si>
    <t>Country_Origin</t>
  </si>
  <si>
    <t>2.9 What year did you arrive in this country?</t>
  </si>
  <si>
    <t>[Number Range from 1951-Current Year]</t>
  </si>
  <si>
    <t>Year_Arrival</t>
  </si>
  <si>
    <t>2.10 What is the highest level of formal education you have attended?</t>
  </si>
  <si>
    <t>No_Education → None/Never attended
Primary_No_Diploma → Primary School, no diploma/certificate
Primary → Primary School with diploma/certificate
Middle_No_Diploma → Middle School, no diploma/certificate
Middle → Middle School with diploma/certificate
Secondary_No_Diploma → Secondary School, no diploma/ certificate
Secondary → Secondary with diploma
TVET_No_Diploma → Technical and Vocational Education and Training (TVET) School, no diploma
TVET → Technical and Vocational Education and Training (TVET) School with diploma
University_No_Diploma → University, no diploma
University → University with diploma
PostUniversity_No_Diploma → Post University, no diploma
PostUniversity → Post University, with diploma</t>
  </si>
  <si>
    <t>2.11 What is your current marital status?</t>
  </si>
  <si>
    <t>Married → Married
Separated → Separated
Widowed → Widowed
Single → Single/Never married
Divorced → Divorced
Other → Other</t>
  </si>
  <si>
    <t>Marital_Status</t>
  </si>
  <si>
    <t>2.12 How many people are in your household?</t>
  </si>
  <si>
    <t>[Number Range from 0-40]</t>
  </si>
  <si>
    <t>HH_Size</t>
  </si>
  <si>
    <t>decimal</t>
  </si>
  <si>
    <t>Dependency Ratio 
Adjusted with {# of family members (age 0-14 and over 64)} / {# of family members (age 15-64) contributing to HH income}</t>
  </si>
  <si>
    <t>[The Dependency ratio is calculated based the formula provided, from additional questions on family composition and # of family members contributing to his/her household incomes per age group] 
Note: 99 indicates when the denominator is zero.</t>
  </si>
  <si>
    <t>SECTION 3: OUTPUT 1 - AGRICULTURE</t>
  </si>
  <si>
    <t>select_multiple</t>
  </si>
  <si>
    <t>3.1 What types of agriculture sub-sector support will/have you receive/received from UNHCR/Partner?</t>
  </si>
  <si>
    <t>Farming → Farming (rain-fed farming, irrigated farming, etc.)
Livestock → Livestock (animals)
Fishery → Fishery</t>
  </si>
  <si>
    <t>O1_SubSector</t>
  </si>
  <si>
    <t>3.2 What types of agriculture support will/have you receive/received from our organization?</t>
  </si>
  <si>
    <t>O1_HA → Training
O1_SA → Access to Cooperatives/Associations/Group formation
O1_FPA_ASSETS → Receiving productive asset(s) (E.G. SEEDS, WATER PUMP, TOOLS, FISH, PIGS, ETC.)
O1_MPPA → Support to protect/maintain productive asset(s)- (FERTILIZER, PESTICIDES, VACCINATIONS)
O1_FPA_CASH → Cash grant(s)
O1_FA → Access to financial services (LOANS/SAVINGS)
O1_MAPD → Access to market or buyer for product
O1_EMP → Employment support (Case management/individual coaching) (REGULAR VISITS AND CHECK-INS BY A CASE WORKER/MENTOR, RELATED TO LIFE SKILLS, TECHNICAL SUPPORT AND/OR PROTECTION)</t>
  </si>
  <si>
    <t>O1_Intervention</t>
  </si>
  <si>
    <t>3.3 Are you a member of a cooperative, association or social group/network?</t>
  </si>
  <si>
    <t>Yes_Community → Yes, savings group, such as a tontine, rotating organization of savings and credit association (ROSCA) or village savings and loans (VSL)
Yes_Cooperatives_Associations → Yes, cooperative or association of individuals working together
Yes_Other_Community → Yes, social group (e.g. related to religion, community)
No → No</t>
  </si>
  <si>
    <t>% of targeted PoC who are a member of a cooperative, association, network or social group</t>
  </si>
  <si>
    <t>O1_Group</t>
  </si>
  <si>
    <t>3.5 At present do you save money? If so where?</t>
  </si>
  <si>
    <t>Save_FormalBank → Yes, I have savings in a formal bank
Save_MFI → Yes, I have savings in microfinance institution (MFI), cooperatives or credit unions.
Save_Community → Yes, I have savings in a community banking mechanism (savings group, tontine, ROSCA, VSLA, etc.)
Save_Home → Yes, I have savings at home (either in money or in the form of assets)
Save_Mobile → Yes, I have savings in mobile money saving services
No → No</t>
  </si>
  <si>
    <t>% of targeted PoC who currently access (formal/informal) savings services</t>
  </si>
  <si>
    <t>O1_Access_Saving</t>
  </si>
  <si>
    <t>3.7 At present do you have an active loan(s)? If so where?</t>
  </si>
  <si>
    <t>Borrow_FormalBank → Yes, I borrowed funds from a formal bank
Borrow_MFI → Yes, I borrowed funds from microfinance institution (MFI), cooperatives or credit unions.
Borrow_Community → Yes, I borrowed funds through community banking
Borrow_Individuals → Yes, I bought household items on credit and owe a person or a store
Borrow_FriendsFamily → Yes, I borrowed from friends or family
Borrow_others → Yes, I borrowed from other sources
No → No</t>
  </si>
  <si>
    <t>% of targeted PoC who currently access (formal/informal) loans services</t>
  </si>
  <si>
    <t>O1_Access_Loan</t>
  </si>
  <si>
    <t>3.9 Are you self-employed and/or employed by someone else in agriculture?</t>
  </si>
  <si>
    <t>Self → Self employed
Wage → Wage employed (by someone else)
Both → Both
No → No, I am currently neither self-employed nor employed by some else in agriculture</t>
  </si>
  <si>
    <t>% of targeted PoC who are (wage/self-) employed in the agricultural sector (permanent/monthly/seasonal basis OR employing others/do not employ others)</t>
  </si>
  <si>
    <t>O1_Employment</t>
  </si>
  <si>
    <t xml:space="preserve">3.10 Do you have more than one source of income? </t>
  </si>
  <si>
    <t>O1_Income_Source</t>
  </si>
  <si>
    <t>3.11 Do you work on a permanent basis, monthly or seasonal, or daily/weekly?</t>
  </si>
  <si>
    <t>Self_Permanent → Self-employed on a permanent basis
Self_Monthly → Self-employed on monthly or seasonal basis
Self_Daily → Self-employed on daily or weekly basis
Wage_Permanent → Wage employed on a permanent basis
Wage_Monthly → Wage employed on monthly or seasonal basis
Wage_Daily → Wage employed on daily or weekly basis</t>
  </si>
  <si>
    <t>O1_Employment_Sustainability</t>
  </si>
  <si>
    <t>3.12 How are you paid- cash only, both cash and in kind, and in-kind only?</t>
  </si>
  <si>
    <t>Cash → Cash only
Cash_InKind → Mix of cash and in-kind
InKind → In-kind only</t>
  </si>
  <si>
    <t>O1_Employment_Payment</t>
  </si>
  <si>
    <t>3.13 Do you employ others in the agricultural sector for wage/in-kind payment?</t>
  </si>
  <si>
    <t>Family → Yes, family members
Friends → Yes, friends
Other_Refugees → Yes, other refugees
Host_Community → Yes, host community members
No → No</t>
  </si>
  <si>
    <t>O1_Employment_Others</t>
  </si>
  <si>
    <t xml:space="preserve">● Family members: </t>
  </si>
  <si>
    <t>[Number]</t>
  </si>
  <si>
    <t>O1_Employment_Others_No_Family</t>
  </si>
  <si>
    <t xml:space="preserve">● Friends: </t>
  </si>
  <si>
    <t>O1_Employment_Others_No_Friends</t>
  </si>
  <si>
    <t xml:space="preserve">● Other refugees (not family/not friends): </t>
  </si>
  <si>
    <t>O1_Employment_Others_No_Refugees</t>
  </si>
  <si>
    <t xml:space="preserve">● Host community members: </t>
  </si>
  <si>
    <t>O1_Employment_Others_No_Host</t>
  </si>
  <si>
    <t xml:space="preserve">3.15 What is the __primary or main crop__ you cultivated last season? </t>
  </si>
  <si>
    <t>O1_1stCrop</t>
  </si>
  <si>
    <t>3.17 How many seasons do you plant this crop (1) in one year?</t>
  </si>
  <si>
    <t>0 → Less than 1
1 → 1
2 → 2
3 → 3
4 → 4
5 → 5</t>
  </si>
  <si>
    <t>O1_How_Many_Seasons_1stCrop</t>
  </si>
  <si>
    <t xml:space="preserve">3.19 How many Kg did you produce last season? </t>
  </si>
  <si>
    <t>[Decimal Number]</t>
  </si>
  <si>
    <t>Analysed Data</t>
  </si>
  <si>
    <t>3.21 How many HA did you cultivate during the last season?</t>
  </si>
  <si>
    <t>O1_1stCrop_Land</t>
  </si>
  <si>
    <t xml:space="preserve">3.22 What is __the 2nd main crop__ you cultivated last season? </t>
  </si>
  <si>
    <t>O1_2ndCrop</t>
  </si>
  <si>
    <t>3.24 How many seasons do you plant this crop (2) in one year?</t>
  </si>
  <si>
    <t>O1_How_Many_Seasons_2ndCrop</t>
  </si>
  <si>
    <t xml:space="preserve">3.26 How many Kg did you produce last season? </t>
  </si>
  <si>
    <t>O1_2ndCrop_Product</t>
  </si>
  <si>
    <t>3.28 How many HA did you cultivate during the last season?</t>
  </si>
  <si>
    <t>O1_2ndCrop_Land</t>
  </si>
  <si>
    <t>3.29 What types of animals (1) will/have you receive/received support for?</t>
  </si>
  <si>
    <t xml:space="preserve"># of livestock owned by the self-employed PoC </t>
  </si>
  <si>
    <t>O1_Animal</t>
  </si>
  <si>
    <t>3.29 What types of animals (2) will/have you receive/received support for?</t>
  </si>
  <si>
    <t>3.31 How many Animal1 does your household own right now?</t>
  </si>
  <si>
    <t>Animal_Owned</t>
  </si>
  <si>
    <t>3.32 How many Animal2 does your household own right now?</t>
  </si>
  <si>
    <t>Animal_Owned2</t>
  </si>
  <si>
    <t>3.33 In the last fishing season/harvest, how many kgs of fish did your household produce?</t>
  </si>
  <si>
    <t>Fish_Owned</t>
  </si>
  <si>
    <t xml:space="preserve">3.34 Did you add value to your agricultural/ livestock/fisheries? </t>
  </si>
  <si>
    <t>Labelling → Labelling
Certification → Certification (LOCAL OR NATIONAL STANDARDS)
Organic_Farming → Organic Farming (USING NATURAL PESTICIDE OR FERTILIZER WITHOUT CHEMICAL PESTICIDE/FERTILIZER)
Packaging → Packaging (BOTTLING, CANNING, ETC).
Processing → Processing (POST HARVEST HANDLING- DRYING, TRANSFORMING RAW GOODS)
Other_Refugees → Other
No → No</t>
  </si>
  <si>
    <t>O1_Product_Differenciation</t>
  </si>
  <si>
    <t xml:space="preserve">3.35 Where do you sell your agricultural product __most frequently__? </t>
  </si>
  <si>
    <t>Formal → I sell to a regular market (SUPERMARKET, GROCERY CHAIN, RETAILER ETC)
Informal_Daily → I sell at daily marktes
Informal_Weekly → I sell at weekly markets
Informal_Monthly → I sell at monthly markets
Sell_House → I sell at my house or next to a road
No → No, I do not sell my goods (SELF-CONSUMPTION)</t>
  </si>
  <si>
    <t>% of targeted PoC with access to markets (non-permanent, informal - weekly, monthly, etc./permanent, formal)</t>
  </si>
  <si>
    <t>O1_Market_Access</t>
  </si>
  <si>
    <t xml:space="preserve">3.36 When you compare now and a year ago, has your income increased, decreased or remained the same? </t>
  </si>
  <si>
    <t>Decreased → Decreased compared to previous year
Same → Been the same compared to previous year
Increased → Increased compared to previous year</t>
  </si>
  <si>
    <t>% of targeted PoC who self-report (decreased/maintained/increased) income compared to previous year/season</t>
  </si>
  <si>
    <t>O1_Income</t>
  </si>
  <si>
    <t>3.37 When you compare now and a year ago, have your savings - either in purchase of assets or through savings, increased, decreased or remained the same?</t>
  </si>
  <si>
    <t>% of targeted PoC who self-report (decreased/maintained/increased) savings (including investment in assets) compared to previous year/season</t>
  </si>
  <si>
    <t>O1_Saving</t>
  </si>
  <si>
    <t xml:space="preserve">3.38 When you compare the last harvest season to the previous season, has your income increased, decreased or remained the same? </t>
  </si>
  <si>
    <t>Decreased → Decreased compared to previous season
Same → Been the same compared to previous season
Increased → Increased compared to previous season</t>
  </si>
  <si>
    <t>O1_IncomeF</t>
  </si>
  <si>
    <t xml:space="preserve">3.39 When you compare the last harvest season to the previous seasons have your savings – either in purchase of assets or through savings increased, decreased or remained the same? </t>
  </si>
  <si>
    <t>O1_SavingF</t>
  </si>
  <si>
    <t>SECTION 4: OUTPUT 2 - SELF EMPLOYMENT</t>
  </si>
  <si>
    <t/>
  </si>
  <si>
    <t>4.1 What types of self-employment support will/have you receive/received from our organization?</t>
  </si>
  <si>
    <t>O2_HA → Training
O2_SA → Access to Cooperatives/Associations/Group formation
O2_FPA_ASSETS_START → In-kind support to start a business (CAN INCLUDE SEWING MACHINE, WELDING MACHINE, TOOLS, RAW MATERIALS INCLUDING IRON SHEETS FOR CARPENTRY, FABRIC FOR TAILORS, ETC.)
O2_FPA_ASSETS_IMPROVE → In-kind support to improve a business (CAN INCLUDE SEWING MACHINE, WELDING MACHINE, TOOLS, RAW MATERIALS INCLUDING IRON SHEETS FOR CARPENTRY, FABRIC FOR TAILORS, ETC.)
O2_FPA_CASH → Cash grant(s)
O2_FA → Access to financial services (LOANS/SAVINGS)
O2_MA → Access to market or buyer for product
O2_EMP → Employment support (Case management/individual coaching) (REGULAR VISITS AND CHECK-INS BY A CASE WORKER/MENTOR, RELATED TO LIFE SKILLS, TECHNICAL SUPPORT AND/OR PROTECTION)</t>
  </si>
  <si>
    <t>O2_Intervention</t>
  </si>
  <si>
    <t>4.2 Are you a member of a cooperative, association or social group/network?</t>
  </si>
  <si>
    <t>O2_Group</t>
  </si>
  <si>
    <t>4.4 At present do you save money? If so where?</t>
  </si>
  <si>
    <t>O2_Access_Saving</t>
  </si>
  <si>
    <t>4.6 At present do you have an active loan(s)? If so where?</t>
  </si>
  <si>
    <t>O2_Access_Loan</t>
  </si>
  <si>
    <t>4.8 Are you currently running your own business or have you run your own business at some point in the last year?</t>
  </si>
  <si>
    <t>Yes → Yes, I am currently running my own business
Yes_LastYear → Yes, I have run my own business in the last year (but it is not currently running)
No → No</t>
  </si>
  <si>
    <t>% of targeted PoC who are self-employed in the (formal/informal) sector (employing others/not employing others)</t>
  </si>
  <si>
    <t>O2_Employment</t>
  </si>
  <si>
    <t>4.9 Has your business been registered by the local or national government?</t>
  </si>
  <si>
    <t>Yes → Yes
No_In_Process → No, but in process
No_Other_Certificate → No, but received other certification
No → No</t>
  </si>
  <si>
    <t>O2_Employment_Registered</t>
  </si>
  <si>
    <t>date</t>
  </si>
  <si>
    <t>4.10 When did you start your business?</t>
  </si>
  <si>
    <t>[Month/Year]</t>
  </si>
  <si>
    <t>O2_Employment_Start</t>
  </si>
  <si>
    <t>4.11 How many months did you run your own business?</t>
  </si>
  <si>
    <t>1 → 1 month
2 → 2 months
3 → 3 months
4 → 4 months
5 → 5 months
6 → 6 months
7 → 7 months
8 → 8 months
9 → 9 months
10 → 10 months
11 → 11 months
12 → 12 or more months</t>
  </si>
  <si>
    <t>% of  targeted PoC with own business / self-employed for (6/12) months or more in (formal/informal) sector</t>
  </si>
  <si>
    <t>O2_Employment_Duration</t>
  </si>
  <si>
    <t xml:space="preserve">4.12 Do you employ others in your business and pay them in wages or in-kind? </t>
  </si>
  <si>
    <t>Family_Friends → Yes, refugee family members/friends
Other_Refugees → Yes, other refugees
Host_Community → Yes, host community members
No → No</t>
  </si>
  <si>
    <t>O2_Employment_Others</t>
  </si>
  <si>
    <t>O2_Employment_Others_No_Family</t>
  </si>
  <si>
    <t>O2_Employment_Others_No_Friends</t>
  </si>
  <si>
    <t>O2_Employment_Others_No_Refugees</t>
  </si>
  <si>
    <t>O2_Employment_Others_No_Host</t>
  </si>
  <si>
    <t>4.14 Where do you sell your business products __most frequently__?</t>
  </si>
  <si>
    <t>Formal → I sell to a regular market (SUPERMARKET, GROCERY CHAIN, RETAILER ETC)
Informal_Daily → I sell at daily marktes
Informal_Weekly → I sell at weekly markets
Informal_Monthly → I sell at monthly markets
Sell_House → I sell at my house or next to a road
No → No, I do not sell my goods (SELF-CONSUMPTION)"</t>
  </si>
  <si>
    <t>O2_Market_Access</t>
  </si>
  <si>
    <t xml:space="preserve">4.15 When you compare now and a year ago, has your income increased, decreased or remained the same? </t>
  </si>
  <si>
    <t>% of targeted PoC who self-report (decreased/maintained/increased) income compared to previous year</t>
  </si>
  <si>
    <t>O2_Income</t>
  </si>
  <si>
    <t>4.16 When you compare now and a year ago, have your savings - either in purchase of assets or through savings, increased, decreased or remained the same?</t>
  </si>
  <si>
    <t>% of targeted PoC who self-report (decreased/maintained/increased) savings (including assets) compared to previous year</t>
  </si>
  <si>
    <t>O2_Saving</t>
  </si>
  <si>
    <t>4.17 What is your job?</t>
  </si>
  <si>
    <t>Agriculture_forestry_and_fishing → Agriculture, forestry and fishing (farmers in crop and animal production, forestry, fisheries and aquaculture, aviculture, beekeeping etc)
Artisanal_production → Artisanal production (handmade goods and consumables such as home décor, jewellery, etc)
Mining_and_quarrying → Mining and quarrying (coal mining, extraction of crude petroleum and natural gas, mining of metal ores, other mining, etc)
Manufacturing_ → Manufacturing (industrial manufacturing of food products, textiles, leather, paper products, transport equipment, furniture etc)
Energy_Electricity_Gas → Energy, Electricity, Gas (electricity, gas and other energy generation and distribution, etc)
Heating_and_Air_conditioning_supply_ → Heating and Air conditioning supply (heating and cooling solutions,  production and distribution of ice/cooled air/chilled water for cooling purposes, etc)
Water_supply;_sewerage_waste_management → Water supply; sewerage, waste management (water collection and supply, waste collection/management, drainage systems, etc)
Construction → Construction (construction of buildings, roads, railways, utilities, etc)
Wholesale_and_retail_trade → Wholesale and retail trade; (Wholesale/retail seller of food and beverages, household goods, raw materials, etc)
Mechanics → Mechanics (repair of generators, motor vehicles and motorcycles, etc)
Transportation_and_storage → Transportation and storage (warehousing, postal and courier services, transport of passengers or cargo/freight, etc)
Accommodation_and_food_service_activities → Accommodation and food service activities (provision of accommodation for short/long term, restaurants, event catering etc)
Information_and_communication → Information and communication (journalism, publishing, media activities, telecommunications, etc)
Technology_and_Computer → Technology and Computer (software programming, computer hardware maintenance, etc.)
Financial_and_insurance_activities → Financial and insurance activities (banking, life/non-life insurance, fund management etc)
Real_estate_activities → Real estate activities (commission on sale of property, real estate agent, broker, etc)
Professional_scientific_and_technical_activities → Professional, scientific and technical activities (lawyer, accountant, scientist, engineer etc)
Administrative_and_support_service_activities → Administrative and support service activities (travel agent, tour operator, security agent, office administration etc)
Government_or_civil_services → Government or civil services (public administration, defence, police, etc)
Education → Education (teachers, principal etc)
Medical_and_health_activities → Medical and health activities (medical doctor, nurse, paramedic, medical worker, etc)
Social_work_activities → Social work activities (counsellor, coach, monitor, etc)
Beauty_and_hairdressing → Beauty and hairdressing (haircutting, beauty salon, spa, massage, etc)
Arts_entertainment_and_recreation → Arts, entertainment and recreation (artist, author, musician etc)
Activities_of_households → Activities of households (domestic help, maids, cooks, gardener, driver, nanny etc)
Activities_of_extraterritorial_organizations_and_bodies → Activities of extraterritorial organizations and bodies (international organizations such as UN, World Bank, consulate etc)
Other_service_activities → Other service activities (activities that do not fall in above categories for e.g. laundry/drycleaning)</t>
  </si>
  <si>
    <t>O2_Employment_Sector</t>
  </si>
  <si>
    <t>SECTION 5: OUTPUT 3 - WAGE EMPLOYMENT</t>
  </si>
  <si>
    <t>5.1 What types of wage-employment support will/have you receive/received from our organization?</t>
  </si>
  <si>
    <t>O3_HA → Training
O3_SA → Access to Cooperatives/Associations/Group formation
O3_FPA_ASSETS → Productive asset(s) (KITS/TOOLS) for wage employment
O3_FPA_CASH → Cash grant(s)
O3_FA → Access to financial services (LOANS/SAVINGS)
O3_EMP_JOB → Job Matching Services
O3_EMP_CASE → Case management/individual coaching (REGULAR VISITS AND CHECK-INS BY A CASE WORKER/MENTOR, RELATED TO LIFE SKILLS, TECHNICAL SUPPORT AND/OR PROTECTION)</t>
  </si>
  <si>
    <t>O3_Intervention</t>
  </si>
  <si>
    <t>5.2 Are you a member of a cooperative, association or social group/network?</t>
  </si>
  <si>
    <t>O3_Group</t>
  </si>
  <si>
    <t>5.4 At present do you save money? If so where?</t>
  </si>
  <si>
    <t>O3_Access_Saving</t>
  </si>
  <si>
    <t>5.6 At present do you have an active loan(s)? If so where?</t>
  </si>
  <si>
    <t>O3_Access_Loan</t>
  </si>
  <si>
    <t>5.8 Are you currently employed and paid wages, or have you been employed in the last year?</t>
  </si>
  <si>
    <t>Yes → Yes, I am currently employed
Yes_LastYear → Yes, I have been employed in the last year (but am not currently employed)
No → No</t>
  </si>
  <si>
    <t>% of targeted PoC wage-employed on a (monthly or permanent/daily or non-permanent) basis in (formal/informal) sector</t>
  </si>
  <si>
    <t>O3_Employment</t>
  </si>
  <si>
    <t>5.9 When did you start your employment?</t>
  </si>
  <si>
    <t>O3_Employment_Start</t>
  </si>
  <si>
    <t>5.10 For how many months were you employed and paid wages?</t>
  </si>
  <si>
    <t>% of  targeted PoC who remain wage-employed for more than (6/12) months in (formal/informal) sector</t>
  </si>
  <si>
    <t>O3_Employment_Duration</t>
  </si>
  <si>
    <t>5.13 What is your monthly salary?</t>
  </si>
  <si>
    <t>[Number in local currency]</t>
  </si>
  <si>
    <t>O3_Employment_Salary</t>
  </si>
  <si>
    <t>5.14 How did you find your employment?</t>
  </si>
  <si>
    <t>Individually → Individually, without UNHCR or partner support
UNHCR → With UNHCR or partner support</t>
  </si>
  <si>
    <t>O3_Employment_How_Found</t>
  </si>
  <si>
    <t>5.15 Do you have more than one job / Do you work for more than one employer?</t>
  </si>
  <si>
    <t>O3_Employment_More_Than_One</t>
  </si>
  <si>
    <t>5.16 At present, what kind of employment are you engaged in? / What kind of employment generates the majority (more than 50%) of your income?</t>
  </si>
  <si>
    <t>Permanent → Monthly or permanent employment
Non-permanent → Daily or non-permanent employment</t>
  </si>
  <si>
    <t>O3_Employment_Kind</t>
  </si>
  <si>
    <t>5.17 At present, which describes your employment? / Which describes the employment that generates the majority (more than 50%) of your income?</t>
  </si>
  <si>
    <t>Registered → Work which is registered through local/national government
Not_Registered → Work which is not registered</t>
  </si>
  <si>
    <t>O3_Employment_Registered</t>
  </si>
  <si>
    <t>5.18 When you compare now and a year ago, has your income increased, decreased or remained the same? v</t>
  </si>
  <si>
    <t>O3_Income</t>
  </si>
  <si>
    <t>5.19 When you compare now and a year ago, have your savings - either in purchase of assets or through savings, increased, decreased or remained the same?</t>
  </si>
  <si>
    <t>% of targeted PoC who self-report (decreased/maintained/increased) savings (including investment in assets) compared to previous year</t>
  </si>
  <si>
    <t>O3_Saving</t>
  </si>
  <si>
    <t>5.20 What is your job?</t>
  </si>
  <si>
    <t>O3_Employment_Sector</t>
  </si>
  <si>
    <t xml:space="preserve">CUSTOMISED QUESTIONS
Note: The following variables have data when the survey contained customised questions which are specific to each country/operation. The data should be used only by the country/operations for their context-specific analysis. </t>
  </si>
  <si>
    <t>Custom Question 1</t>
  </si>
  <si>
    <t>[Pre-populated from Monitoring Template if applicable]</t>
  </si>
  <si>
    <t>CI1_Mutiple</t>
  </si>
  <si>
    <t>[Open text box if applicable]</t>
  </si>
  <si>
    <t>CI1_Text</t>
  </si>
  <si>
    <t>[Number if applicable]</t>
  </si>
  <si>
    <t>CI1_Integer</t>
  </si>
  <si>
    <t>[Decimal number if applicable]</t>
  </si>
  <si>
    <t>CI1_Decimal</t>
  </si>
  <si>
    <t>Custom Question 2</t>
  </si>
  <si>
    <t>CI2_One</t>
  </si>
  <si>
    <t>CI2_Mutiple</t>
  </si>
  <si>
    <t>CI2_Text</t>
  </si>
  <si>
    <t>CI2_Integer</t>
  </si>
  <si>
    <t>CI2_Decimal</t>
  </si>
  <si>
    <t>Custom Question 3</t>
  </si>
  <si>
    <t>CI3_One</t>
  </si>
  <si>
    <t>CI3_Mutiple</t>
  </si>
  <si>
    <t>CI3_Text</t>
  </si>
  <si>
    <t>CI3_Integer</t>
  </si>
  <si>
    <t>CI3_Decimal</t>
  </si>
  <si>
    <t>OTHER META DATA</t>
  </si>
  <si>
    <t>Completion Date/Time</t>
  </si>
  <si>
    <t>[Pre-populated by KoboToolbox for completed date/time of survey data]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</si>
</sst>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9"/>
      <color rgb="FFFFFFFF"/>
      <name val="Arimo"/>
    </font>
    <font>
      <sz val="9"/>
      <color rgb="FFFF0000"/>
      <name val="Arimo"/>
    </font>
    <font>
      <sz val="10"/>
      <name val="Arial"/>
      <family val="2"/>
    </font>
    <font>
      <b/>
      <sz val="24"/>
      <name val="Arimo"/>
    </font>
    <font>
      <sz val="9"/>
      <color rgb="FF333333"/>
      <name val="Arimo"/>
    </font>
    <font>
      <sz val="9"/>
      <color rgb="FF000000"/>
      <name val="Arimo"/>
    </font>
    <font>
      <sz val="9"/>
      <name val="Arimo"/>
    </font>
    <font>
      <b/>
      <sz val="12"/>
      <name val="Arimo"/>
    </font>
    <font>
      <sz val="12"/>
      <name val="Arimo"/>
    </font>
    <font>
      <b/>
      <sz val="10"/>
      <color rgb="FFFFFFFF"/>
      <name val="Roboto"/>
    </font>
    <font>
      <b/>
      <sz val="18"/>
      <color rgb="FF073763"/>
      <name val="Arimo"/>
    </font>
    <font>
      <i/>
      <sz val="10"/>
      <color rgb="FF000000"/>
      <name val="Arimo"/>
    </font>
    <font>
      <b/>
      <sz val="10"/>
      <color rgb="FFFFFFFF"/>
      <name val="Arimo"/>
    </font>
    <font>
      <sz val="10"/>
      <color rgb="FFFFFFFF"/>
      <name val="Roboto"/>
    </font>
    <font>
      <sz val="9"/>
      <color rgb="FFB7B7B7"/>
      <name val="Arimo"/>
    </font>
    <font>
      <b/>
      <sz val="14"/>
      <color rgb="FFFFFFFF"/>
      <name val="Roboto"/>
    </font>
    <font>
      <sz val="12"/>
      <color rgb="FFFFFFFF"/>
      <name val="Arimo"/>
    </font>
    <font>
      <sz val="10"/>
      <color rgb="FF000000"/>
      <name val="Roboto"/>
    </font>
    <font>
      <sz val="10"/>
      <color rgb="FF000000"/>
      <name val="Arimo"/>
    </font>
    <font>
      <b/>
      <sz val="10"/>
      <color rgb="FF000000"/>
      <name val="Arimo"/>
    </font>
    <font>
      <sz val="10"/>
      <color rgb="FF000000"/>
      <name val="Arimo"/>
    </font>
    <font>
      <b/>
      <sz val="10"/>
      <color rgb="FF000000"/>
      <name val="Arimo"/>
    </font>
    <font>
      <sz val="10"/>
      <color rgb="FFFFFFFF"/>
      <name val="Arimo"/>
    </font>
    <font>
      <b/>
      <sz val="10"/>
      <color rgb="FF000000"/>
      <name val="Arial"/>
      <family val="2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F5F5F5"/>
        <bgColor rgb="FFF5F5F5"/>
      </patternFill>
    </fill>
    <fill>
      <patternFill patternType="solid">
        <fgColor rgb="FF0B5394"/>
        <bgColor rgb="FF0B5394"/>
      </patternFill>
    </fill>
    <fill>
      <patternFill patternType="solid">
        <fgColor rgb="FFDCDCDC"/>
        <bgColor rgb="FFDCDCD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3" fillId="0" borderId="1" xfId="0" applyFont="1" applyBorder="1" applyAlignment="1"/>
    <xf numFmtId="0" fontId="5" fillId="4" borderId="4" xfId="0" applyFont="1" applyFill="1" applyBorder="1" applyAlignment="1"/>
    <xf numFmtId="0" fontId="3" fillId="0" borderId="4" xfId="0" applyFont="1" applyBorder="1" applyAlignment="1"/>
    <xf numFmtId="0" fontId="7" fillId="0" borderId="0" xfId="0" applyFont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1" fillId="5" borderId="0" xfId="0" applyFont="1" applyFill="1" applyAlignment="1"/>
    <xf numFmtId="0" fontId="3" fillId="5" borderId="0" xfId="0" applyFont="1" applyFill="1" applyAlignment="1"/>
    <xf numFmtId="0" fontId="1" fillId="5" borderId="0" xfId="0" applyFont="1" applyFill="1" applyAlignment="1"/>
    <xf numFmtId="10" fontId="6" fillId="2" borderId="0" xfId="0" applyNumberFormat="1" applyFont="1" applyFill="1" applyAlignment="1">
      <alignment horizontal="right"/>
    </xf>
    <xf numFmtId="10" fontId="7" fillId="0" borderId="0" xfId="0" applyNumberFormat="1" applyFont="1" applyAlignment="1">
      <alignment horizontal="right"/>
    </xf>
    <xf numFmtId="10" fontId="3" fillId="0" borderId="0" xfId="0" applyNumberFormat="1" applyFont="1" applyAlignment="1"/>
    <xf numFmtId="0" fontId="8" fillId="0" borderId="1" xfId="0" applyFont="1" applyBorder="1" applyAlignment="1"/>
    <xf numFmtId="0" fontId="8" fillId="0" borderId="1" xfId="0" applyFont="1" applyBorder="1" applyAlignment="1"/>
    <xf numFmtId="10" fontId="1" fillId="5" borderId="0" xfId="0" applyNumberFormat="1" applyFont="1" applyFill="1" applyAlignment="1"/>
    <xf numFmtId="0" fontId="3" fillId="2" borderId="0" xfId="0" applyFont="1" applyFill="1" applyAlignment="1">
      <alignment vertical="top"/>
    </xf>
    <xf numFmtId="0" fontId="9" fillId="0" borderId="0" xfId="0" applyFont="1" applyAlignment="1">
      <alignment horizontal="right"/>
    </xf>
    <xf numFmtId="0" fontId="1" fillId="5" borderId="1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Alignment="1"/>
    <xf numFmtId="0" fontId="8" fillId="0" borderId="1" xfId="0" applyFont="1" applyBorder="1" applyAlignment="1"/>
    <xf numFmtId="0" fontId="1" fillId="5" borderId="1" xfId="0" applyFont="1" applyFill="1" applyBorder="1" applyAlignment="1"/>
    <xf numFmtId="0" fontId="3" fillId="0" borderId="2" xfId="0" applyFont="1" applyBorder="1" applyAlignment="1"/>
    <xf numFmtId="0" fontId="1" fillId="5" borderId="1" xfId="0" applyFont="1" applyFill="1" applyBorder="1" applyAlignment="1"/>
    <xf numFmtId="0" fontId="3" fillId="5" borderId="1" xfId="0" applyFont="1" applyFill="1" applyBorder="1" applyAlignment="1"/>
    <xf numFmtId="0" fontId="6" fillId="0" borderId="0" xfId="0" applyFont="1" applyAlignment="1"/>
    <xf numFmtId="0" fontId="1" fillId="5" borderId="1" xfId="0" applyFont="1" applyFill="1" applyBorder="1" applyAlignment="1"/>
    <xf numFmtId="3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6" fillId="0" borderId="0" xfId="0" applyFont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/>
    <xf numFmtId="0" fontId="3" fillId="2" borderId="6" xfId="0" applyFont="1" applyFill="1" applyBorder="1" applyAlignment="1"/>
    <xf numFmtId="0" fontId="3" fillId="0" borderId="7" xfId="0" applyFont="1" applyBorder="1" applyAlignment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1" fillId="2" borderId="8" xfId="0" applyFont="1" applyFill="1" applyBorder="1" applyAlignment="1">
      <alignment vertical="top"/>
    </xf>
    <xf numFmtId="0" fontId="13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5" fillId="2" borderId="8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vertical="top" wrapText="1"/>
    </xf>
    <xf numFmtId="0" fontId="16" fillId="2" borderId="0" xfId="0" applyFont="1" applyFill="1" applyAlignment="1">
      <alignment vertical="center" wrapText="1"/>
    </xf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 wrapText="1"/>
    </xf>
    <xf numFmtId="0" fontId="19" fillId="2" borderId="8" xfId="0" applyFont="1" applyFill="1" applyBorder="1" applyAlignment="1">
      <alignment vertical="top"/>
    </xf>
    <xf numFmtId="0" fontId="20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22" fillId="2" borderId="9" xfId="0" applyNumberFormat="1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/>
    </xf>
    <xf numFmtId="0" fontId="13" fillId="3" borderId="9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22" fillId="2" borderId="9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1" fillId="2" borderId="9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24" fillId="2" borderId="0" xfId="0" applyFont="1" applyFill="1" applyAlignment="1">
      <alignment vertical="top"/>
    </xf>
    <xf numFmtId="0" fontId="22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22" fillId="2" borderId="9" xfId="0" applyNumberFormat="1" applyFont="1" applyFill="1" applyBorder="1" applyAlignment="1">
      <alignment vertical="top" wrapText="1"/>
    </xf>
    <xf numFmtId="4" fontId="22" fillId="2" borderId="9" xfId="0" applyNumberFormat="1" applyFont="1" applyFill="1" applyBorder="1" applyAlignment="1">
      <alignment vertical="top" wrapText="1"/>
    </xf>
    <xf numFmtId="0" fontId="23" fillId="3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3" borderId="9" xfId="0" applyFont="1" applyFill="1" applyBorder="1" applyAlignment="1">
      <alignment vertical="top"/>
    </xf>
    <xf numFmtId="0" fontId="21" fillId="2" borderId="0" xfId="0" applyFont="1" applyFill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3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3273"/>
  <sheetViews>
    <sheetView workbookViewId="0"/>
  </sheetViews>
  <sheetFormatPr defaultColWidth="14.44140625" defaultRowHeight="15.75" customHeight="1"/>
  <cols>
    <col min="2" max="2" width="31.5546875" customWidth="1"/>
    <col min="4" max="5" width="9" customWidth="1"/>
    <col min="7" max="8" width="9.5546875" customWidth="1"/>
  </cols>
  <sheetData>
    <row r="1" spans="1:30" ht="15.75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4" t="s">
        <v>106</v>
      </c>
      <c r="P1" s="2"/>
      <c r="Q1" s="5" t="s">
        <v>107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>
      <c r="A2" s="6"/>
      <c r="B2" s="2"/>
      <c r="C2" s="2"/>
      <c r="D2" s="2"/>
      <c r="E2" s="2"/>
      <c r="F2" s="2"/>
      <c r="G2" s="2"/>
      <c r="H2" s="2"/>
      <c r="I2" s="2"/>
      <c r="J2" s="3" t="s">
        <v>108</v>
      </c>
      <c r="K2" s="3"/>
      <c r="L2" s="3" t="s">
        <v>109</v>
      </c>
      <c r="M2" s="2"/>
      <c r="N2" s="2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>
      <c r="A3" s="3"/>
      <c r="B3" s="2"/>
      <c r="C3" s="2"/>
      <c r="D3" s="2"/>
      <c r="E3" s="2"/>
      <c r="F3" s="2"/>
      <c r="G3" s="2"/>
      <c r="H3" s="2"/>
      <c r="I3" s="2"/>
      <c r="J3" s="7" t="str">
        <f ca="1">IFERROR(__xludf.DUMMYFUNCTION("QUERY(DataSet!E:M,""SELECT E, count(E) WHERE H = 'Baseline' GROUP BY E"",1)"),"Country")</f>
        <v>Country</v>
      </c>
      <c r="K3" s="8" t="s">
        <v>110</v>
      </c>
      <c r="L3" s="7" t="str">
        <f ca="1">IFERROR(__xludf.DUMMYFUNCTION("QUERY(DataSet!E:H,""SELECT E, count(E) WHERE H = 'Endline' GROUP BY E"",1)"),"Country")</f>
        <v>Country</v>
      </c>
      <c r="M3" s="8" t="s">
        <v>110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>
      <c r="A4" s="3" t="s">
        <v>111</v>
      </c>
      <c r="B4" s="2"/>
      <c r="C4" s="9" t="str">
        <f ca="1">IFERROR(__xludf.DUMMYFUNCTION("COUNTA(IFERROR(FILTER(LegalStatus,(REGEXMATCH(#REF!, ""Baseline"")))))"),"0")</f>
        <v>0</v>
      </c>
      <c r="D4" s="2"/>
      <c r="E4" s="2"/>
      <c r="F4" s="9" t="str">
        <f ca="1">IFERROR(__xludf.DUMMYFUNCTION("COUNTA(IFERROR(FILTER(LegalStatus,(REGEXMATCH(#REF!, ""Endline"")))))"),"0")</f>
        <v>0</v>
      </c>
      <c r="G4" s="2"/>
      <c r="H4" s="2"/>
      <c r="I4" s="10"/>
      <c r="J4" s="2"/>
      <c r="K4" s="9"/>
      <c r="L4" s="2"/>
      <c r="M4" s="11"/>
      <c r="N4" s="2"/>
      <c r="O4" s="2" t="s">
        <v>111</v>
      </c>
      <c r="P4" s="2"/>
      <c r="Q4" s="9" t="str">
        <f ca="1">IFERROR(__xludf.DUMMYFUNCTION("COUNTA(IFERROR(FILTER(LegalStatus,(REGEXMATCH(#REF!, ""Baseline""))*(REGEXMATCH(#REF!, Q1)))))"),"0")</f>
        <v>0</v>
      </c>
      <c r="R4" s="2"/>
      <c r="S4" s="2"/>
      <c r="T4" s="9" t="str">
        <f ca="1">IFERROR(__xludf.DUMMYFUNCTION("COUNTA(IFERROR(FILTER(LegalStatus,(REGEXMATCH(#REF!, ""Endline""))*(REGEXMATCH(#REF!, Q1)))))"),"0")</f>
        <v>0</v>
      </c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>
      <c r="A5" s="12" t="s">
        <v>22</v>
      </c>
      <c r="B5" s="13"/>
      <c r="C5" s="14" t="s">
        <v>108</v>
      </c>
      <c r="D5" s="14"/>
      <c r="E5" s="14"/>
      <c r="F5" s="14" t="s">
        <v>109</v>
      </c>
      <c r="G5" s="2"/>
      <c r="H5" s="2"/>
      <c r="I5" s="10"/>
      <c r="J5" s="2"/>
      <c r="K5" s="9"/>
      <c r="L5" s="2"/>
      <c r="M5" s="11"/>
      <c r="N5" s="2"/>
      <c r="O5" s="14" t="s">
        <v>22</v>
      </c>
      <c r="P5" s="13"/>
      <c r="Q5" s="14" t="s">
        <v>108</v>
      </c>
      <c r="R5" s="14"/>
      <c r="S5" s="14"/>
      <c r="T5" s="14" t="s">
        <v>109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>
      <c r="A6" s="2"/>
      <c r="B6" s="2" t="s">
        <v>112</v>
      </c>
      <c r="C6" s="15" t="str">
        <f ca="1">IFERROR(__xludf.DUMMYFUNCTION("COUNTA(IFERROR(FILTER(LegalStatus,(REGEXMATCH(LegalStatus, ""Refugee|Asylum_Seeker"")*(REGEXMATCH(#REF!, ""Baseline""))))))/COUNTA(IFERROR(FILTER(LegalStatus,(REGEXMATCH(#REF!, ""Baseline"")))))"),"#DIV/0!")</f>
        <v>#DIV/0!</v>
      </c>
      <c r="D6" s="15"/>
      <c r="E6" s="15"/>
      <c r="F6" s="15" t="str">
        <f ca="1">IFERROR(__xludf.DUMMYFUNCTION("COUNTA(IFERROR(FILTER(LegalStatus,(REGEXMATCH(LegalStatus, ""Refugee|Asylum_Seeker"")*(REGEXMATCH(#REF!, ""Endline""))))))/COUNTA(IFERROR(FILTER(LegalStatus,(REGEXMATCH(#REF!, ""Endline"")))))"),"#DIV/0!")</f>
        <v>#DIV/0!</v>
      </c>
      <c r="G6" s="2"/>
      <c r="H6" s="2"/>
      <c r="I6" s="10"/>
      <c r="J6" s="2"/>
      <c r="K6" s="9"/>
      <c r="L6" s="2"/>
      <c r="M6" s="11"/>
      <c r="N6" s="2"/>
      <c r="O6" s="2"/>
      <c r="P6" s="2" t="s">
        <v>112</v>
      </c>
      <c r="Q6" s="15" t="str">
        <f ca="1">IFERROR(__xludf.DUMMYFUNCTION("COUNTA(IFERROR(FILTER(LegalStatus,(REGEXMATCH(LegalStatus, ""Refugee|Asylum_Seeker"")*(REGEXMATCH(#REF!, ""Baseline""))*(REGEXMATCH(#REF!, Q1))*(REGEXMATCH(#REF!, V6))))))/COUNTA(IFERROR(FILTER(LegalStatus,(REGEXMATCH(#REF!, ""Baseline""))*(REGEXMATCH(#RE"&amp;"F!, Q1)))))"),"#DIV/0!")</f>
        <v>#DIV/0!</v>
      </c>
      <c r="R6" s="15"/>
      <c r="S6" s="15"/>
      <c r="T6" s="15" t="str">
        <f ca="1">IFERROR(__xludf.DUMMYFUNCTION("COUNTA(IFERROR(FILTER(LegalStatus,(REGEXMATCH(LegalStatus, ""Refugee|Asylum_Seeker"")*(REGEXMATCH(#REF!, ""Endline""))*(REGEXMATCH(#REF!, Q1))))))/COUNTA(IFERROR(FILTER(LegalStatus,(REGEXMATCH(#REF!, ""Endline""))*(REGEXMATCH(#REF!, Q1)))))"),"#DIV/0!")</f>
        <v>#DIV/0!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>
      <c r="A7" s="2"/>
      <c r="B7" s="2" t="s">
        <v>113</v>
      </c>
      <c r="C7" s="15" t="str">
        <f ca="1">IFERROR(__xludf.DUMMYFUNCTION("COUNTA(IFERROR(FILTER(LegalStatus,(REGEXMATCH(LegalStatus, ""Resident_Status|Naturalised|Returnee"")*(REGEXMATCH(#REF!, ""Baseline""))))))/COUNTA(IFERROR(FILTER(LegalStatus,(REGEXMATCH(#REF!, ""Baseline"")))))"),"#DIV/0!")</f>
        <v>#DIV/0!</v>
      </c>
      <c r="D7" s="15"/>
      <c r="E7" s="15"/>
      <c r="F7" s="15" t="str">
        <f ca="1">IFERROR(__xludf.DUMMYFUNCTION("COUNTA(IFERROR(FILTER(LegalStatus,(REGEXMATCH(LegalStatus, ""Resident_Status|Naturalised|Returnee"")*(REGEXMATCH(#REF!, ""Endline""))))))/COUNTA(IFERROR(FILTER(LegalStatus,(REGEXMATCH(#REF!, ""Endline"")))))"),"#DIV/0!")</f>
        <v>#DIV/0!</v>
      </c>
      <c r="G7" s="2"/>
      <c r="H7" s="2"/>
      <c r="I7" s="10"/>
      <c r="J7" s="2"/>
      <c r="K7" s="9"/>
      <c r="L7" s="2"/>
      <c r="M7" s="11"/>
      <c r="N7" s="2"/>
      <c r="O7" s="2"/>
      <c r="P7" s="2" t="s">
        <v>113</v>
      </c>
      <c r="Q7" s="15" t="str">
        <f ca="1">IFERROR(__xludf.DUMMYFUNCTION("COUNTA(IFERROR(FILTER(LegalStatus,(REGEXMATCH(LegalStatus, ""Resident_LegalStatus|Naturalised|Returnee"")*(REGEXMATCH(#REF!, ""Baseline""))*(REGEXMATCH(#REF!, Q1))))))/COUNTA(IFERROR(FILTER(LegalStatus,(REGEXMATCH(#REF!, ""Baseline""))*(REGEXMATCH(#REF!, "&amp;"Q1)))))"),"#DIV/0!")</f>
        <v>#DIV/0!</v>
      </c>
      <c r="R7" s="15"/>
      <c r="S7" s="15"/>
      <c r="T7" s="15" t="str">
        <f ca="1">IFERROR(__xludf.DUMMYFUNCTION("COUNTA(IFERROR(FILTER(LegalStatus,(REGEXMATCH(LegalStatus, ""Resident_LegalStatus|Naturalised|Returnee"")*(REGEXMATCH(#REF!, ""Endline""))*(REGEXMATCH(#REF!, Q1))))))/COUNTA(IFERROR(FILTER(LegalStatus,(REGEXMATCH(#REF!, ""Endline""))*(REGEXMATCH(#REF!, Q1"&amp;")))))"),"#DIV/0!")</f>
        <v>#DIV/0!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2"/>
      <c r="B8" s="2" t="s">
        <v>114</v>
      </c>
      <c r="C8" s="15" t="str">
        <f ca="1">IFERROR(__xludf.DUMMYFUNCTION("COUNTA(IFERROR(FILTER(LegalStatus,(REGEXMATCH(LegalStatus, ""IDP"")*(REGEXMATCH(#REF!, ""Baseline""))))))/COUNTA(IFERROR(FILTER(LegalStatus,(REGEXMATCH(#REF!, ""Baseline"")))))"),"#DIV/0!")</f>
        <v>#DIV/0!</v>
      </c>
      <c r="D8" s="15"/>
      <c r="E8" s="15"/>
      <c r="F8" s="15" t="str">
        <f ca="1">IFERROR(__xludf.DUMMYFUNCTION("COUNTA(IFERROR(FILTER(LegalStatus,(REGEXMATCH(LegalStatus, ""IDP"")*(REGEXMATCH(#REF!, ""Endline""))))))/COUNTA(IFERROR(FILTER(LegalStatus,(REGEXMATCH(#REF!, ""Endline"")))))"),"#DIV/0!")</f>
        <v>#DIV/0!</v>
      </c>
      <c r="G8" s="2"/>
      <c r="H8" s="2"/>
      <c r="I8" s="10"/>
      <c r="J8" s="2"/>
      <c r="K8" s="9"/>
      <c r="L8" s="2"/>
      <c r="M8" s="11"/>
      <c r="N8" s="2"/>
      <c r="O8" s="2"/>
      <c r="P8" s="2" t="s">
        <v>114</v>
      </c>
      <c r="Q8" s="15" t="str">
        <f ca="1">IFERROR(__xludf.DUMMYFUNCTION("COUNTA(IFERROR(FILTER(LegalStatus,(REGEXMATCH(LegalStatus, ""IDP"")*(REGEXMATCH(#REF!, ""Baseline""))*(REGEXMATCH(#REF!, Q1))))))/COUNTA(IFERROR(FILTER(LegalStatus,(REGEXMATCH(#REF!, ""Baseline""))*(REGEXMATCH(#REF!, Q1)))))"),"#DIV/0!")</f>
        <v>#DIV/0!</v>
      </c>
      <c r="R8" s="15"/>
      <c r="S8" s="15"/>
      <c r="T8" s="15" t="str">
        <f ca="1">IFERROR(__xludf.DUMMYFUNCTION("COUNTA(IFERROR(FILTER(LegalStatus,(REGEXMATCH(LegalStatus, ""IDP"")*(REGEXMATCH(#REF!, ""Endline""))*(REGEXMATCH(#REF!, Q1))))))/COUNTA(IFERROR(FILTER(LegalStatus,(REGEXMATCH(#REF!, ""Endline""))*(REGEXMATCH(#REF!, Q1)))))"),"#DIV/0!")</f>
        <v>#DIV/0!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>
      <c r="A9" s="2"/>
      <c r="B9" s="2" t="s">
        <v>115</v>
      </c>
      <c r="C9" s="15" t="str">
        <f ca="1">IFERROR(__xludf.DUMMYFUNCTION("COUNTA(IFERROR(FILTER(LegalStatus,(REGEXMATCH(LegalStatus, ""Host_Community"")*(REGEXMATCH(#REF!, ""Baseline""))))))/COUNTA(IFERROR(FILTER(LegalStatus,(REGEXMATCH(#REF!, ""Baseline"")))))"),"#DIV/0!")</f>
        <v>#DIV/0!</v>
      </c>
      <c r="D9" s="15"/>
      <c r="E9" s="15"/>
      <c r="F9" s="15" t="str">
        <f ca="1">IFERROR(__xludf.DUMMYFUNCTION("COUNTA(IFERROR(FILTER(LegalStatus,(REGEXMATCH(LegalStatus, ""Host_Community"")*(REGEXMATCH(#REF!, ""Endline""))))))/COUNTA(IFERROR(FILTER(LegalStatus,(REGEXMATCH(#REF!, ""Endline"")))))"),"#DIV/0!")</f>
        <v>#DIV/0!</v>
      </c>
      <c r="G9" s="2"/>
      <c r="H9" s="2"/>
      <c r="I9" s="10"/>
      <c r="J9" s="2"/>
      <c r="K9" s="9"/>
      <c r="L9" s="2"/>
      <c r="M9" s="11"/>
      <c r="N9" s="2"/>
      <c r="O9" s="2"/>
      <c r="P9" s="2" t="s">
        <v>115</v>
      </c>
      <c r="Q9" s="15" t="str">
        <f ca="1">IFERROR(__xludf.DUMMYFUNCTION("COUNTA(IFERROR(FILTER(LegalStatus,(REGEXMATCH(LegalStatus, ""Host_Community"")*(REGEXMATCH(#REF!, ""Baseline""))*(REGEXMATCH(#REF!, Q1))))))/COUNTA(IFERROR(FILTER(LegalStatus,(REGEXMATCH(#REF!, ""Baseline""))*(REGEXMATCH(#REF!, Q1)))))"),"#DIV/0!")</f>
        <v>#DIV/0!</v>
      </c>
      <c r="R9" s="15"/>
      <c r="S9" s="15"/>
      <c r="T9" s="15" t="str">
        <f ca="1">IFERROR(__xludf.DUMMYFUNCTION("COUNTA(IFERROR(FILTER(LegalStatus,(REGEXMATCH(LegalStatus, ""Host_Community"")*(REGEXMATCH(#REF!, ""Endline""))*(REGEXMATCH(#REF!, Q1))))))/COUNTA(IFERROR(FILTER(LegalStatus,(REGEXMATCH(#REF!, ""Endline""))*(REGEXMATCH(#REF!, Q1)))))"),"#DIV/0!")</f>
        <v>#DIV/0!</v>
      </c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2"/>
      <c r="B10" s="2" t="s">
        <v>116</v>
      </c>
      <c r="C10" s="15">
        <f ca="1">1-SUM(C6:C9)</f>
        <v>1</v>
      </c>
      <c r="D10" s="15"/>
      <c r="E10" s="15"/>
      <c r="F10" s="15">
        <f ca="1">1-SUM(F6:F9)</f>
        <v>1</v>
      </c>
      <c r="G10" s="2"/>
      <c r="H10" s="2"/>
      <c r="I10" s="10"/>
      <c r="J10" s="2"/>
      <c r="K10" s="9"/>
      <c r="L10" s="2"/>
      <c r="M10" s="11"/>
      <c r="N10" s="2"/>
      <c r="O10" s="2"/>
      <c r="P10" s="2" t="s">
        <v>116</v>
      </c>
      <c r="Q10" s="15">
        <f ca="1">1-SUM(Q6:Q9)</f>
        <v>1</v>
      </c>
      <c r="R10" s="15"/>
      <c r="S10" s="15"/>
      <c r="T10" s="15">
        <f ca="1">1-SUM(T6:T9)</f>
        <v>1</v>
      </c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2"/>
      <c r="B11" s="2"/>
      <c r="C11" s="2"/>
      <c r="D11" s="2"/>
      <c r="E11" s="2"/>
      <c r="F11" s="2"/>
      <c r="G11" s="2"/>
      <c r="H11" s="2"/>
      <c r="I11" s="10"/>
      <c r="J11" s="2"/>
      <c r="K11" s="9"/>
      <c r="L11" s="2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12" t="s">
        <v>117</v>
      </c>
      <c r="B12" s="13"/>
      <c r="C12" s="14" t="s">
        <v>108</v>
      </c>
      <c r="D12" s="14"/>
      <c r="E12" s="14"/>
      <c r="F12" s="14" t="s">
        <v>109</v>
      </c>
      <c r="G12" s="2"/>
      <c r="H12" s="2"/>
      <c r="I12" s="10"/>
      <c r="J12" s="2"/>
      <c r="K12" s="9"/>
      <c r="L12" s="2"/>
      <c r="M12" s="11"/>
      <c r="N12" s="2"/>
      <c r="O12" s="14" t="s">
        <v>117</v>
      </c>
      <c r="P12" s="13"/>
      <c r="Q12" s="14" t="s">
        <v>108</v>
      </c>
      <c r="R12" s="14"/>
      <c r="S12" s="14"/>
      <c r="T12" s="14" t="s">
        <v>109</v>
      </c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3"/>
      <c r="B13" s="3" t="s">
        <v>118</v>
      </c>
      <c r="C13" s="16" t="str">
        <f ca="1">IFERROR(__xludf.DUMMYFUNCTION("COUNTA(IFERROR(FILTER(LegalStatus,(REGEXMATCH(#REF!, ""O1"")*(REGEXMATCH(#REF!, ""Baseline""))))))/COUNTA(IFERROR(FILTER(LegalStatus,((REGEXMATCH(#REF!, ""Baseline""))))))"),"#DIV/0!")</f>
        <v>#DIV/0!</v>
      </c>
      <c r="D13" s="17"/>
      <c r="E13" s="17"/>
      <c r="F13" s="16" t="str">
        <f ca="1">IFERROR(__xludf.DUMMYFUNCTION("COUNTA(IFERROR(FILTER(LegalStatus,(REGEXMATCH(#REF!, ""O1"")*(REGEXMATCH(#REF!, ""Endline""))))))/COUNTA(IFERROR(FILTER(LegalStatus,((REGEXMATCH(#REF!, ""Endline""))))))"),"#DIV/0!")</f>
        <v>#DIV/0!</v>
      </c>
      <c r="G13" s="2"/>
      <c r="H13" s="2"/>
      <c r="I13" s="10"/>
      <c r="J13" s="2"/>
      <c r="K13" s="9"/>
      <c r="L13" s="2"/>
      <c r="M13" s="11"/>
      <c r="N13" s="2"/>
      <c r="O13" s="2"/>
      <c r="P13" s="2" t="s">
        <v>118</v>
      </c>
      <c r="Q13" s="16" t="str">
        <f ca="1">IFERROR(__xludf.DUMMYFUNCTION("COUNTA(IFERROR(FILTER(LegalStatus,(REGEXMATCH(#REF!, ""O1"")*(REGEXMATCH(#REF!, ""Baseline""))*(REGEXMATCH(#REF!, Q1))))))/COUNTA(IFERROR(FILTER(LegalStatus,((REGEXMATCH(#REF!, ""Baseline""))*(REGEXMATCH(#REF!, Q1))))))"),"#DIV/0!")</f>
        <v>#DIV/0!</v>
      </c>
      <c r="R13" s="17"/>
      <c r="S13" s="17"/>
      <c r="T13" s="16" t="str">
        <f ca="1">IFERROR(__xludf.DUMMYFUNCTION("COUNTA(IFERROR(FILTER(LegalStatus,(REGEXMATCH(#REF!, ""O1"")*(REGEXMATCH(#REF!, ""Endline""))*(REGEXMATCH(#REF!, Q1))))))/COUNTA(IFERROR(FILTER(LegalStatus,((REGEXMATCH(#REF!, ""Endline""))*(REGEXMATCH(#REF!, Q1))))))"),"#DIV/0!")</f>
        <v>#DIV/0!</v>
      </c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3"/>
      <c r="B14" s="3" t="s">
        <v>119</v>
      </c>
      <c r="C14" s="16" t="str">
        <f ca="1">IFERROR(__xludf.DUMMYFUNCTION("COUNTA(IFERROR(FILTER(LegalStatus,(REGEXMATCH(#REF!, ""O2"")*(REGEXMATCH(#REF!, ""Baseline""))))))/COUNTA(IFERROR(FILTER(LegalStatus,((REGEXMATCH(#REF!, ""Baseline""))))))"),"#DIV/0!")</f>
        <v>#DIV/0!</v>
      </c>
      <c r="D14" s="17"/>
      <c r="E14" s="17"/>
      <c r="F14" s="16" t="str">
        <f ca="1">IFERROR(__xludf.DUMMYFUNCTION("COUNTA(IFERROR(FILTER(LegalStatus,(REGEXMATCH(#REF!, ""O2"")*(REGEXMATCH(#REF!, ""Endline""))))))/COUNTA(IFERROR(FILTER(LegalStatus,((REGEXMATCH(#REF!, ""Endline""))))))"),"#DIV/0!")</f>
        <v>#DIV/0!</v>
      </c>
      <c r="G14" s="2"/>
      <c r="H14" s="2"/>
      <c r="I14" s="10"/>
      <c r="J14" s="2"/>
      <c r="K14" s="9"/>
      <c r="L14" s="2"/>
      <c r="M14" s="11"/>
      <c r="N14" s="2"/>
      <c r="O14" s="2"/>
      <c r="P14" s="2" t="s">
        <v>119</v>
      </c>
      <c r="Q14" s="16" t="str">
        <f ca="1">IFERROR(__xludf.DUMMYFUNCTION("COUNTA(IFERROR(FILTER(LegalStatus,(REGEXMATCH(#REF!, ""O2"")*(REGEXMATCH(#REF!, ""Baseline""))*(REGEXMATCH(#REF!, Q1))))))/COUNTA(IFERROR(FILTER(LegalStatus,((REGEXMATCH(#REF!, ""Baseline""))*(REGEXMATCH(#REF!, Q1))))))"),"#DIV/0!")</f>
        <v>#DIV/0!</v>
      </c>
      <c r="R14" s="17"/>
      <c r="S14" s="17"/>
      <c r="T14" s="16" t="str">
        <f ca="1">IFERROR(__xludf.DUMMYFUNCTION("COUNTA(IFERROR(FILTER(LegalStatus,(REGEXMATCH(#REF!, ""O2"")*(REGEXMATCH(#REF!, ""Endline""))*(REGEXMATCH(#REF!, Q1))))))/COUNTA(IFERROR(FILTER(LegalStatus,((REGEXMATCH(#REF!, ""Endline""))*(REGEXMATCH(#REF!, Q1))))))"),"#DIV/0!")</f>
        <v>#DIV/0!</v>
      </c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3"/>
      <c r="B15" s="3" t="s">
        <v>120</v>
      </c>
      <c r="C15" s="16" t="str">
        <f ca="1">IFERROR(__xludf.DUMMYFUNCTION("COUNTA(IFERROR(FILTER(LegalStatus,(REGEXMATCH(#REF!, ""O3"")*(REGEXMATCH(#REF!, ""Baseline""))))))/COUNTA(IFERROR(FILTER(LegalStatus,((REGEXMATCH(#REF!, ""Baseline""))))))"),"#DIV/0!")</f>
        <v>#DIV/0!</v>
      </c>
      <c r="D15" s="17"/>
      <c r="E15" s="17"/>
      <c r="F15" s="16" t="str">
        <f ca="1">IFERROR(__xludf.DUMMYFUNCTION("COUNTA(IFERROR(FILTER(LegalStatus,(REGEXMATCH(#REF!, ""O3"")*(REGEXMATCH(#REF!, ""Endline""))))))/COUNTA(IFERROR(FILTER(LegalStatus,((REGEXMATCH(#REF!, ""Endline""))))))"),"#DIV/0!")</f>
        <v>#DIV/0!</v>
      </c>
      <c r="G15" s="2"/>
      <c r="H15" s="2"/>
      <c r="I15" s="10"/>
      <c r="J15" s="2"/>
      <c r="K15" s="9"/>
      <c r="L15" s="2"/>
      <c r="M15" s="11"/>
      <c r="N15" s="2"/>
      <c r="O15" s="2"/>
      <c r="P15" s="2" t="s">
        <v>120</v>
      </c>
      <c r="Q15" s="16" t="str">
        <f ca="1">IFERROR(__xludf.DUMMYFUNCTION("COUNTA(IFERROR(FILTER(LegalStatus,(REGEXMATCH(#REF!, ""O3"")*(REGEXMATCH(#REF!, ""Baseline""))*(REGEXMATCH(#REF!, Q1))))))/COUNTA(IFERROR(FILTER(LegalStatus,((REGEXMATCH(#REF!, ""Baseline""))*(REGEXMATCH(#REF!, Q1))))))"),"#DIV/0!")</f>
        <v>#DIV/0!</v>
      </c>
      <c r="R15" s="17"/>
      <c r="S15" s="17"/>
      <c r="T15" s="16" t="str">
        <f ca="1">IFERROR(__xludf.DUMMYFUNCTION("COUNTA(IFERROR(FILTER(LegalStatus,(REGEXMATCH(#REF!, ""O3"")*(REGEXMATCH(#REF!, ""Endline""))*(REGEXMATCH(#REF!, Q1))))))/COUNTA(IFERROR(FILTER(LegalStatus,((REGEXMATCH(#REF!, ""Endline""))*(REGEXMATCH(#REF!, Q1))))))"),"#DIV/0!")</f>
        <v>#DIV/0!</v>
      </c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"/>
      <c r="B16" s="2"/>
      <c r="C16" s="2"/>
      <c r="D16" s="2"/>
      <c r="E16" s="2"/>
      <c r="F16" s="2"/>
      <c r="G16" s="2"/>
      <c r="H16" s="2"/>
      <c r="I16" s="10"/>
      <c r="J16" s="2"/>
      <c r="K16" s="9"/>
      <c r="L16" s="2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19" t="s">
        <v>121</v>
      </c>
      <c r="B17" s="6"/>
      <c r="C17" s="2"/>
      <c r="D17" s="2"/>
      <c r="E17" s="2"/>
      <c r="F17" s="2"/>
      <c r="G17" s="2"/>
      <c r="H17" s="2"/>
      <c r="I17" s="10"/>
      <c r="J17" s="2"/>
      <c r="K17" s="9"/>
      <c r="L17" s="2"/>
      <c r="M17" s="10"/>
      <c r="N17" s="2"/>
      <c r="O17" s="19" t="s">
        <v>121</v>
      </c>
      <c r="P17" s="6"/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"/>
      <c r="B18" s="2"/>
      <c r="C18" s="17"/>
      <c r="D18" s="2"/>
      <c r="E18" s="2"/>
      <c r="F18" s="17"/>
      <c r="G18" s="2"/>
      <c r="H18" s="2"/>
      <c r="I18" s="10"/>
      <c r="J18" s="2"/>
      <c r="K18" s="2"/>
      <c r="L18" s="2"/>
      <c r="M18" s="1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14" t="s">
        <v>117</v>
      </c>
      <c r="B19" s="13"/>
      <c r="C19" s="20" t="s">
        <v>108</v>
      </c>
      <c r="D19" s="14"/>
      <c r="E19" s="14"/>
      <c r="F19" s="20" t="s">
        <v>109</v>
      </c>
      <c r="G19" s="2"/>
      <c r="H19" s="2"/>
      <c r="I19" s="10"/>
      <c r="J19" s="2"/>
      <c r="K19" s="2"/>
      <c r="L19" s="2"/>
      <c r="M19" s="10"/>
      <c r="N19" s="2"/>
      <c r="O19" s="14" t="s">
        <v>117</v>
      </c>
      <c r="P19" s="13"/>
      <c r="Q19" s="14" t="s">
        <v>108</v>
      </c>
      <c r="R19" s="14"/>
      <c r="S19" s="14"/>
      <c r="T19" s="14" t="s">
        <v>109</v>
      </c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"/>
      <c r="B20" s="2" t="s">
        <v>118</v>
      </c>
      <c r="C20" s="16" t="str">
        <f ca="1">IFERROR(__xludf.DUMMYFUNCTION("COUNTA(IFERROR(FILTER(LegalStatus,(REGEXMATCH(#REF!, ""O1"")*(REGEXMATCH(#REF!,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0" s="17"/>
      <c r="E20" s="17"/>
      <c r="F20" s="16" t="str">
        <f ca="1">IFERROR(__xludf.DUMMYFUNCTION("COUNTA(IFERROR(FILTER(LegalStatus,(REGEXMATCH(#REF!, ""O1"")*(REGEXMATCH(#REF!,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0" s="2"/>
      <c r="H20" s="2"/>
      <c r="I20" s="10"/>
      <c r="J20" s="2"/>
      <c r="K20" s="2"/>
      <c r="L20" s="2"/>
      <c r="M20" s="10"/>
      <c r="N20" s="2"/>
      <c r="O20" s="2"/>
      <c r="P20" s="2" t="s">
        <v>118</v>
      </c>
      <c r="Q20" s="16" t="str">
        <f ca="1">IFERROR(__xludf.DUMMYFUNCTION("COUNTA(IFERROR(FILTER(LegalStatus,(REGEXMATCH(#REF!, ""O1"")*(REGEXMATCH(#REF!,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0" s="17"/>
      <c r="S20" s="17"/>
      <c r="T20" s="16" t="str">
        <f ca="1">IFERROR(__xludf.DUMMYFUNCTION("COUNTA(IFERROR(FILTER(LegalStatus,(REGEXMATCH(#REF!, ""O1"")*(REGEXMATCH(#REF!,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2" t="s">
        <v>119</v>
      </c>
      <c r="C21" s="16" t="str">
        <f ca="1">IFERROR(__xludf.DUMMYFUNCTION("COUNTA(IFERROR(FILTER(LegalStatus,(REGEXMATCH(#REF!, ""O2"")*(REGEXMATCH(#REF!,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1" s="17"/>
      <c r="E21" s="17"/>
      <c r="F21" s="16" t="str">
        <f ca="1">IFERROR(__xludf.DUMMYFUNCTION("COUNTA(IFERROR(FILTER(LegalStatus,(REGEXMATCH(#REF!, ""O2"")*(REGEXMATCH(#REF!,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1" s="2"/>
      <c r="H21" s="2"/>
      <c r="I21" s="10"/>
      <c r="J21" s="2"/>
      <c r="K21" s="2"/>
      <c r="L21" s="2"/>
      <c r="M21" s="10"/>
      <c r="N21" s="2"/>
      <c r="O21" s="2"/>
      <c r="P21" s="2" t="s">
        <v>119</v>
      </c>
      <c r="Q21" s="16" t="str">
        <f ca="1">IFERROR(__xludf.DUMMYFUNCTION("COUNTA(IFERROR(FILTER(LegalStatus,(REGEXMATCH(#REF!, ""O2"")*(REGEXMATCH(#REF!,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1" s="17"/>
      <c r="S21" s="17"/>
      <c r="T21" s="16" t="str">
        <f ca="1">IFERROR(__xludf.DUMMYFUNCTION("COUNTA(IFERROR(FILTER(LegalStatus,(REGEXMATCH(#REF!, ""O2"")*(REGEXMATCH(#REF!,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2" t="s">
        <v>120</v>
      </c>
      <c r="C22" s="16" t="str">
        <f ca="1">IFERROR(__xludf.DUMMYFUNCTION("COUNTA(IFERROR(FILTER(LegalStatus,(REGEXMATCH(#REF!, ""O3"")*(REGEXMATCH(#REF!, ""Baseline"")*(REGEXMATCH(LegalStatus, ""Refugee|Asylum_Seeker"")))))))/COUNTA(IFERROR(FILTER(LegalStatus,((REGEXMATCH(#REF!, ""Baseline"")*(REGEXMATCH(LegalStatus, ""Refugee|"&amp;"Asylum_Seeker"")))))))"),"#DIV/0!")</f>
        <v>#DIV/0!</v>
      </c>
      <c r="D22" s="17"/>
      <c r="E22" s="17"/>
      <c r="F22" s="16" t="str">
        <f ca="1">IFERROR(__xludf.DUMMYFUNCTION("COUNTA(IFERROR(FILTER(LegalStatus,(REGEXMATCH(#REF!, ""O3"")*(REGEXMATCH(#REF!, ""Endline"")*(REGEXMATCH(LegalStatus, ""Refugee|Asylum_Seeker"")))))))/COUNTA(IFERROR(FILTER(LegalStatus,((REGEXMATCH(#REF!, ""Endline"")*(REGEXMATCH(LegalStatus, ""Refugee|As"&amp;"ylum_Seeker"")))))))"),"#DIV/0!")</f>
        <v>#DIV/0!</v>
      </c>
      <c r="G22" s="2"/>
      <c r="H22" s="2"/>
      <c r="I22" s="10"/>
      <c r="J22" s="2"/>
      <c r="K22" s="2"/>
      <c r="L22" s="2"/>
      <c r="M22" s="10"/>
      <c r="N22" s="2"/>
      <c r="O22" s="2"/>
      <c r="P22" s="2" t="s">
        <v>120</v>
      </c>
      <c r="Q22" s="16" t="str">
        <f ca="1">IFERROR(__xludf.DUMMYFUNCTION("COUNTA(IFERROR(FILTER(LegalStatus,(REGEXMATCH(#REF!, ""O3"")*(REGEXMATCH(#REF!, ""Baseline"")*(REGEXMATCH(LegalStatus, ""Refugee|Asylum_Seeker""))*(REGEXMATCH(#REF!, Q1)))))))/COUNTA(IFERROR(FILTER(LegalStatus,((REGEXMATCH(#REF!, ""Baseline"")*(REGEXMATCH"&amp;"(LegalStatus, ""Refugee|Asylum_Seeker""))*(REGEXMATCH(#REF!, Q1)))))))"),"#DIV/0!")</f>
        <v>#DIV/0!</v>
      </c>
      <c r="R22" s="17"/>
      <c r="S22" s="17"/>
      <c r="T22" s="16" t="str">
        <f ca="1">IFERROR(__xludf.DUMMYFUNCTION("COUNTA(IFERROR(FILTER(LegalStatus,(REGEXMATCH(#REF!, ""O3"")*(REGEXMATCH(#REF!, ""Endline"")*(REGEXMATCH(LegalStatus, ""Refugee|Asylum_Seeker""))*(REGEXMATCH(#REF!, Q1)))))))/COUNTA(IFERROR(FILTER(LegalStatus,((REGEXMATCH(#REF!, ""Endline"")*(REGEXMATCH(L"&amp;"egalStatus, ""Refugee|Asylum_Seeker""))*(REGEXMATCH(#REF!, Q1)))))))"),"#DIV/0!")</f>
        <v>#DIV/0!</v>
      </c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2"/>
      <c r="C23" s="2"/>
      <c r="D23" s="2"/>
      <c r="E23" s="2"/>
      <c r="F23" s="2"/>
      <c r="G23" s="2"/>
      <c r="H23" s="2"/>
      <c r="I23" s="10"/>
      <c r="J23" s="2"/>
      <c r="K23" s="2"/>
      <c r="L23" s="2"/>
      <c r="M23" s="1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12" t="s">
        <v>122</v>
      </c>
      <c r="B24" s="13"/>
      <c r="C24" s="14" t="s">
        <v>108</v>
      </c>
      <c r="D24" s="14" t="s">
        <v>123</v>
      </c>
      <c r="E24" s="14" t="s">
        <v>124</v>
      </c>
      <c r="F24" s="14" t="s">
        <v>109</v>
      </c>
      <c r="G24" s="14" t="s">
        <v>123</v>
      </c>
      <c r="H24" s="14" t="s">
        <v>124</v>
      </c>
      <c r="I24" s="10"/>
      <c r="J24" s="2"/>
      <c r="K24" s="2"/>
      <c r="L24" s="2"/>
      <c r="M24" s="10"/>
      <c r="N24" s="2"/>
      <c r="O24" s="14" t="s">
        <v>122</v>
      </c>
      <c r="P24" s="13"/>
      <c r="Q24" s="14" t="s">
        <v>108</v>
      </c>
      <c r="R24" s="14"/>
      <c r="S24" s="14"/>
      <c r="T24" s="14" t="s">
        <v>109</v>
      </c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3"/>
      <c r="B25" s="2" t="s">
        <v>125</v>
      </c>
      <c r="C25" s="15" t="str">
        <f ca="1">IFERROR(__xludf.DUMMYFUNCTION("COUNTA(IFERROR(FILTER(#REF!,(REGEXMATCH(#REF!, ""Self""))*(REGEXMATCH(LegalStatus, ""Refugee|Asylum_Seeker""))*(REGEXMATCH(#REF!, ""Baseline"")))))/(COUNTA(IFERROR(FILTER(#REF!,(REGEXMATCH(#REF!, ""Baseline""))*(REGEXMATCH(LegalStatus, ""Refugee|Asylum_Se"&amp;"eker"")))))+COUNTA(IFERROR(FILTER(#REF!,(REGEXMATCH(#REF!,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5" s="15" t="str">
        <f ca="1">IFERROR(__xludf.DUMMYFUNCTION("COUNTA(IFERROR(FILTER(#REF!,(REGEXMATCH(#REF!, ""Self""))*(REGEXMATCH(LegalStatus, ""Refugee|Asylum_Seeker""))*(REGEXMATCH(#REF!, ""Baseline"")*(#REF!=""Female"")))))/(COUNTA(IFERROR(FILTER(#REF!,(REGEXMATCH(#REF!, ""Baseline"")*(#REF!=""Female""))*(REGEX"&amp;"MATCH(LegalStatus, ""Refugee|Asylum_Seeker"")))))+COUNTA(IFERROR(FILTER(#REF!,(REGEXMATCH(#REF!, ""Baseline"")*(#REF!=""Female"")*(REGEXMATCH(LegalStatus, ""Refugee|Asylum_Seeker""))))))+COUNTA(IFERROR(FILTER(#REF!,(REGEXMATCH(#REF!, ""Baseline"")*(#REF!="&amp;"""Female"")*(REGEXMATCH(LegalStatus, ""Refugee|Asylum_Seeker"")))))))"),"#DIV/0!")</f>
        <v>#DIV/0!</v>
      </c>
      <c r="E25" s="15" t="str">
        <f ca="1">IFERROR(__xludf.DUMMYFUNCTION("COUNTA(IFERROR(FILTER(#REF!,(REGEXMATCH(#REF!, ""Self""))*(REGEXMATCH(LegalStatus, ""Refugee|Asylum_Seeker""))*(REGEXMATCH(#REF!, ""Baseline"")*(#REF!=""Male"")))))/(COUNTA(IFERROR(FILTER(#REF!,(REGEXMATCH(#REF!, ""Baseline"")*(#REF!=""Male""))*(REGEXMATC"&amp;"H(LegalStatus, ""Refugee|Asylum_Seeker"")))))+COUNTA(IFERROR(FILTER(#REF!,(REGEXMATCH(#REF!, ""Baseline"")*(#REF!=""Male"")*(REGEXMATCH(LegalStatus, ""Refugee|Asylum_Seeker""))))))+COUNTA(IFERROR(FILTER(#REF!,(REGEXMATCH(#REF!, ""Baseline"")*(#REF!=""Male"&amp;""")*(REGEXMATCH(LegalStatus, ""Refugee|Asylum_Seeker"")))))))"),"#DIV/0!")</f>
        <v>#DIV/0!</v>
      </c>
      <c r="F25" s="15" t="str">
        <f ca="1">IFERROR(__xludf.DUMMYFUNCTION("COUNTA(IFERROR(FILTER(#REF!,(REGEXMATCH(#REF!, ""Self""))*(REGEXMATCH(LegalStatus, ""Refugee|Asylum_Seeker""))*(REGEXMATCH(#REF!, ""Endline"")))))/(COUNTA(IFERROR(FILTER(#REF!,(REGEXMATCH(#REF!, ""Endline""))*(REGEXMATCH(LegalStatus, ""Refugee|Asylum_Seek"&amp;"er"")))))+COUNTA(IFERROR(FILTER(#REF!,(REGEXMATCH(#REF!,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5" s="15" t="str">
        <f ca="1">IFERROR(__xludf.DUMMYFUNCTION("COUNTA(IFERROR(FILTER(#REF!,(REGEXMATCH(#REF!, ""Self""))*(REGEXMATCH(LegalStatus, ""Refugee|Asylum_Seeker""))*(REGEXMATCH(#REF!, ""Endline"")*(#REF!=""Female"")))))/(COUNTA(IFERROR(FILTER(#REF!,(REGEXMATCH(#REF!, ""Endline"")*(#REF!=""Female""))*(REGEXMA"&amp;"TCH(LegalStatus, ""Refugee|Asylum_Seeker"")))))+COUNTA(IFERROR(FILTER(#REF!,(REGEXMATCH(#REF!, ""Endline"")*(#REF!=""Female"")*(REGEXMATCH(LegalStatus, ""Refugee|Asylum_Seeker""))))))+COUNTA(IFERROR(FILTER(#REF!,(REGEXMATCH(#REF!, ""Endline"")*(#REF!=""Fe"&amp;"male"")*(REGEXMATCH(LegalStatus, ""Refugee|Asylum_Seeker"")))))))"),"#DIV/0!")</f>
        <v>#DIV/0!</v>
      </c>
      <c r="H25" s="15" t="str">
        <f ca="1">IFERROR(__xludf.DUMMYFUNCTION("COUNTA(IFERROR(FILTER(#REF!,(REGEXMATCH(#REF!, ""Self""))*(REGEXMATCH(LegalStatus, ""Refugee|Asylum_Seeker""))*(REGEXMATCH(#REF!, ""Endline"")*(#REF!=""Male"")))))/(COUNTA(IFERROR(FILTER(#REF!,(REGEXMATCH(#REF!, ""Endline"")*(#REF!=""Male""))*(REGEXMATCH("&amp;"LegalStatus, ""Refugee|Asylum_Seeker"")))))+COUNTA(IFERROR(FILTER(#REF!,(REGEXMATCH(#REF!, ""Endline"")*(#REF!=""Male"")*(REGEXMATCH(LegalStatus, ""Refugee|Asylum_Seeker""))))))+COUNTA(IFERROR(FILTER(#REF!,(REGEXMATCH(#REF!, ""Endline"")*(#REF!=""Male"")*"&amp;"(REGEXMATCH(LegalStatus, ""Refugee|Asylum_Seeker"")))))))"),"#DIV/0!")</f>
        <v>#DIV/0!</v>
      </c>
      <c r="I25" s="10"/>
      <c r="J25" s="2"/>
      <c r="K25" s="2"/>
      <c r="L25" s="2"/>
      <c r="M25" s="10"/>
      <c r="N25" s="2"/>
      <c r="O25" s="2"/>
      <c r="P25" s="2" t="s">
        <v>125</v>
      </c>
      <c r="Q25" s="15" t="str">
        <f ca="1">IFERROR(__xludf.DUMMYFUNCTION("COUNTA(IFERROR(FILTER(#REF!,(REGEXMATCH(#REF!, ""Self""))*(REGEXMATCH(LegalStatus, ""Refugee|Asylum_Seeker""))*(REGEXMATCH(#REF!, ""Baseline""))*(REGEXMATCH(#REF!, Q1)))))/(COUNTA(IFERROR(FILTER(#REF!,(REGEXMATCH(#REF!, ""Baseline""))*(REGEXMATCH(#REF!, Q"&amp;"1))*(REGEXMATCH(LegalStatus, ""Refugee|Asylum_Seeker"")))))+COUNTA(IFERROR(FILTER(#REF!,(REGEXMATCH(#REF!, ""Baseline"")*(REGEXMATCH(#REF!, Q1))*(REGEXMATCH(LegalStatus, ""Refugee|Asylum_Seeker""))))))+COUNTA(IFERROR(FILTER(#REF!,(REGEXMATCH(#REF!, ""Base"&amp;"line"")*(REGEXMATCH(#REF!, Q1))*(REGEXMATCH(LegalStatus, ""Refugee|Asylum_Seeker"")))))))"),"#DIV/0!")</f>
        <v>#DIV/0!</v>
      </c>
      <c r="R25" s="2"/>
      <c r="S25" s="2"/>
      <c r="T25" s="15" t="str">
        <f ca="1">IFERROR(__xludf.DUMMYFUNCTION("COUNTA(IFERROR(FILTER(#REF!,(REGEXMATCH(#REF!, ""Self""))*(REGEXMATCH(LegalStatus, ""Refugee|Asylum_Seeker""))*(REGEXMATCH(#REF!, ""Endline""))*(REGEXMATCH(#REF!, Q1)))))/(COUNTA(IFERROR(FILTER(#REF!,(REGEXMATCH(#REF!, ""Endline""))*(REGEXMATCH(#REF!, Q1)"&amp;")*(REGEXMATCH(LegalStatus, ""Refugee|Asylum_Seeker"")))))+COUNTA(IFERROR(FILTER(#REF!,(REGEXMATCH(#REF!, ""Endline"")*(REGEXMATCH(#REF!, Q1))*(REGEXMATCH(LegalStatus, ""Refugee|Asylum_Seeker""))))))+COUNTA(IFERROR(FILTER(#REF!,(REGEXMATCH(#REF!, ""Endline"&amp;""")*(REGEXMATCH(#REF!, Q1))*(REGEXMATCH(LegalStatus, ""Refugee|Asylum_Seeker"")))))))"),"#DIV/0!")</f>
        <v>#DIV/0!</v>
      </c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3"/>
      <c r="B26" s="2" t="s">
        <v>126</v>
      </c>
      <c r="C26" s="15" t="str">
        <f ca="1">IFERROR(__xludf.DUMMYFUNCTION("COUNTA(IFERROR(FILTER(#REF!,(REGEXMATCH(#REF!, ""Wage""))*(REGEXMATCH(LegalStatus, ""Refugee|Asylum_Seeker""))*(REGEXMATCH(#REF!, ""Baseline"")))))/(COUNTA(IFERROR(FILTER(#REF!,(REGEXMATCH(#REF!, ""Baseline""))*(REGEXMATCH(LegalStatus, ""Refugee|Asylum_Se"&amp;"eker"")))))+COUNTA(IFERROR(FILTER(#REF!,(REGEXMATCH(#REF!,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6" s="15" t="str">
        <f ca="1">IFERROR(__xludf.DUMMYFUNCTION("COUNTA(IFERROR(FILTER(#REF!,(REGEXMATCH(#REF!, ""Wage""))*(REGEXMATCH(LegalStatus, ""Refugee|Asylum_Seeker""))*(REGEXMATCH(#REF!, ""Baseline"")*(#REF!=""Female"")))))/(COUNTA(IFERROR(FILTER(#REF!,(REGEXMATCH(#REF!, ""Baseline"")*(#REF!=""Female""))*(REGEX"&amp;"MATCH(LegalStatus, ""Refugee|Asylum_Seeker"")))))+COUNTA(IFERROR(FILTER(#REF!,(REGEXMATCH(#REF!, ""Baseline"")*(#REF!=""Female"")*(REGEXMATCH(LegalStatus, ""Refugee|Asylum_Seeker""))))))+COUNTA(IFERROR(FILTER(#REF!,(REGEXMATCH(#REF!, ""Baseline"")*(#REF!="&amp;"""Female"")*(REGEXMATCH(LegalStatus, ""Refugee|Asylum_Seeker"")))))))"),"#DIV/0!")</f>
        <v>#DIV/0!</v>
      </c>
      <c r="E26" s="15" t="str">
        <f ca="1">IFERROR(__xludf.DUMMYFUNCTION("COUNTA(IFERROR(FILTER(#REF!,(REGEXMATCH(#REF!, ""Wage""))*(REGEXMATCH(LegalStatus, ""Refugee|Asylum_Seeker""))*(REGEXMATCH(#REF!, ""Baseline"")*(#REF!=""Male"")))))/(COUNTA(IFERROR(FILTER(#REF!,(REGEXMATCH(#REF!, ""Baseline"")*(#REF!=""Male""))*(REGEXMATC"&amp;"H(LegalStatus, ""Refugee|Asylum_Seeker"")))))+COUNTA(IFERROR(FILTER(#REF!,(REGEXMATCH(#REF!, ""Baseline"")*(#REF!=""Male"")*(REGEXMATCH(LegalStatus, ""Refugee|Asylum_Seeker""))))))+COUNTA(IFERROR(FILTER(#REF!,(REGEXMATCH(#REF!, ""Baseline"")*(#REF!=""Male"&amp;""")*(REGEXMATCH(LegalStatus, ""Refugee|Asylum_Seeker"")))))))"),"#DIV/0!")</f>
        <v>#DIV/0!</v>
      </c>
      <c r="F26" s="15" t="str">
        <f ca="1">IFERROR(__xludf.DUMMYFUNCTION("COUNTA(IFERROR(FILTER(#REF!,(REGEXMATCH(#REF!, ""Wage""))*(REGEXMATCH(LegalStatus, ""Refugee|Asylum_Seeker""))*(REGEXMATCH(#REF!, ""Endline"")))))/(COUNTA(IFERROR(FILTER(#REF!,(REGEXMATCH(#REF!, ""Endline""))*(REGEXMATCH(LegalStatus, ""Refugee|Asylum_Seek"&amp;"er"")))))+COUNTA(IFERROR(FILTER(#REF!,(REGEXMATCH(#REF!,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6" s="15" t="str">
        <f ca="1">IFERROR(__xludf.DUMMYFUNCTION("COUNTA(IFERROR(FILTER(#REF!,(REGEXMATCH(#REF!, ""Wage""))*(REGEXMATCH(LegalStatus, ""Refugee|Asylum_Seeker""))*(REGEXMATCH(#REF!, ""Endline"")*(#REF!=""Female"")))))/(COUNTA(IFERROR(FILTER(#REF!,(REGEXMATCH(#REF!, ""Endline"")*(#REF!=""Female""))*(REGEXMA"&amp;"TCH(LegalStatus, ""Refugee|Asylum_Seeker"")))))+COUNTA(IFERROR(FILTER(#REF!,(REGEXMATCH(#REF!, ""Endline"")*(#REF!=""Female"")*(REGEXMATCH(LegalStatus, ""Refugee|Asylum_Seeker""))))))+COUNTA(IFERROR(FILTER(#REF!,(REGEXMATCH(#REF!, ""Endline"")*(#REF!=""Fe"&amp;"male"")*(REGEXMATCH(LegalStatus, ""Refugee|Asylum_Seeker"")))))))"),"#DIV/0!")</f>
        <v>#DIV/0!</v>
      </c>
      <c r="H26" s="15" t="str">
        <f ca="1">IFERROR(__xludf.DUMMYFUNCTION("COUNTA(IFERROR(FILTER(#REF!,(REGEXMATCH(#REF!, ""Wage""))*(REGEXMATCH(LegalStatus, ""Refugee|Asylum_Seeker""))*(REGEXMATCH(#REF!, ""Endline"")*(#REF!=""Male"")))))/(COUNTA(IFERROR(FILTER(#REF!,(REGEXMATCH(#REF!, ""Endline"")*(#REF!=""Male""))*(REGEXMATCH("&amp;"LegalStatus, ""Refugee|Asylum_Seeker"")))))+COUNTA(IFERROR(FILTER(#REF!,(REGEXMATCH(#REF!, ""Endline"")*(#REF!=""Male"")*(REGEXMATCH(LegalStatus, ""Refugee|Asylum_Seeker""))))))+COUNTA(IFERROR(FILTER(#REF!,(REGEXMATCH(#REF!, ""Endline"")*(#REF!=""Male"")*"&amp;"(REGEXMATCH(LegalStatus, ""Refugee|Asylum_Seeker"")))))))"),"#DIV/0!")</f>
        <v>#DIV/0!</v>
      </c>
      <c r="I26" s="10"/>
      <c r="J26" s="2"/>
      <c r="K26" s="2"/>
      <c r="L26" s="2"/>
      <c r="M26" s="10"/>
      <c r="N26" s="2"/>
      <c r="O26" s="2"/>
      <c r="P26" s="2" t="s">
        <v>126</v>
      </c>
      <c r="Q26" s="15" t="str">
        <f ca="1">IFERROR(__xludf.DUMMYFUNCTION("COUNTA(IFERROR(FILTER(#REF!,(REGEXMATCH(#REF!, ""Wage""))*(REGEXMATCH(LegalStatus, ""Refugee|Asylum_Seeker""))*(REGEXMATCH(#REF!, ""Baseline""))*(REGEXMATCH(#REF!, Q1)))))/(COUNTA(IFERROR(FILTER(#REF!,(REGEXMATCH(#REF!, ""Baseline""))*(REGEXMATCH(#REF!, Q"&amp;"1))*(REGEXMATCH(LegalStatus, ""Refugee|Asylum_Seeker"")))))+COUNTA(IFERROR(FILTER(#REF!,(REGEXMATCH(#REF!, ""Baseline"")*(REGEXMATCH(#REF!, Q1))*(REGEXMATCH(LegalStatus, ""Refugee|Asylum_Seeker""))))))+COUNTA(IFERROR(FILTER(#REF!,(REGEXMATCH(#REF!, ""Base"&amp;"line"")*(REGEXMATCH(#REF!, Q1))*(REGEXMATCH(LegalStatus, ""Refugee|Asylum_Seeker"")))))))"),"#DIV/0!")</f>
        <v>#DIV/0!</v>
      </c>
      <c r="R26" s="2"/>
      <c r="S26" s="2"/>
      <c r="T26" s="15" t="str">
        <f ca="1">IFERROR(__xludf.DUMMYFUNCTION("COUNTA(IFERROR(FILTER(#REF!,(REGEXMATCH(#REF!, ""Wage""))*(REGEXMATCH(LegalStatus, ""Refugee|Asylum_Seeker""))*(REGEXMATCH(#REF!, ""Endline""))*(REGEXMATCH(#REF!, Q1)))))/(COUNTA(IFERROR(FILTER(#REF!,(REGEXMATCH(#REF!, ""Endline""))*(REGEXMATCH(#REF!, Q1)"&amp;")*(REGEXMATCH(LegalStatus, ""Refugee|Asylum_Seeker"")))))+COUNTA(IFERROR(FILTER(#REF!,(REGEXMATCH(#REF!, ""Endline"")*(REGEXMATCH(#REF!, Q1))*(REGEXMATCH(LegalStatus, ""Refugee|Asylum_Seeker""))))))+COUNTA(IFERROR(FILTER(#REF!,(REGEXMATCH(#REF!, ""Endline"&amp;""")*(REGEXMATCH(#REF!, Q1))*(REGEXMATCH(LegalStatus, ""Refugee|Asylum_Seeker"")))))))"),"#DIV/0!")</f>
        <v>#DIV/0!</v>
      </c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3"/>
      <c r="B27" s="3" t="s">
        <v>127</v>
      </c>
      <c r="C27" s="15" t="str">
        <f ca="1">IFERROR(__xludf.DUMMYFUNCTION("COUNTA(IFERROR(FILTER(#REF!,((#REF!=""Yes"")*(REGEXMATCH(LegalStatus, ""Refugee|Asylum_Seeker"")*(REGEXMATCH(#REF!, ""Baseline"")))))))/(COUNTA(IFERROR(FILTER(#REF!,(REGEXMATCH(#REF!, ""Baseline""))*(REGEXMATCH(LegalStatus, ""Refugee|Asylum_Seeker"")))))+"&amp;"COUNTA(IFERROR(FILTER(#REF!,(REGEXMATCH(#REF!,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7" s="15" t="str">
        <f ca="1">IFERROR(__xludf.DUMMYFUNCTION("COUNTA(IFERROR(FILTER(#REF!,((#REF!=""Yes"")*(REGEXMATCH(LegalStatus, ""Refugee|Asylum_Seeker"")*(REGEXMATCH(#REF!, ""Baseline"")*(#REF!=""Female"")))))))/(COUNTA(IFERROR(FILTER(#REF!,(REGEXMATCH(#REF!, ""Baseline"")*(#REF!=""Female""))*(REGEXMATCH(LegalS"&amp;"tatus, ""Refugee|Asylum_Seeker"")))))+COUNTA(IFERROR(FILTER(#REF!,(REGEXMATCH(#REF!, ""Baseline"")*(#REF!=""Female"")*(REGEXMATCH(LegalStatus, ""Refugee|Asylum_Seeker""))))))+COUNTA(IFERROR(FILTER(#REF!,(REGEXMATCH(#REF!, ""Baseline"")*(#REF!=""Female"")*"&amp;"(REGEXMATCH(LegalStatus, ""Refugee|Asylum_Seeker"")))))))"),"#DIV/0!")</f>
        <v>#DIV/0!</v>
      </c>
      <c r="E27" s="15" t="str">
        <f ca="1">IFERROR(__xludf.DUMMYFUNCTION("COUNTA(IFERROR(FILTER(#REF!,((#REF!=""Yes"")*(REGEXMATCH(LegalStatus, ""Refugee|Asylum_Seeker"")*(REGEXMATCH(#REF!, ""Baseline"")*(#REF!=""Male"")))))))/(COUNTA(IFERROR(FILTER(#REF!,(REGEXMATCH(#REF!, ""Baseline"")*(#REF!=""Male""))*(REGEXMATCH(LegalStatu"&amp;"s, ""Refugee|Asylum_Seeker"")))))+COUNTA(IFERROR(FILTER(#REF!,(REGEXMATCH(#REF!, ""Baseline"")*(#REF!=""Male"")*(REGEXMATCH(LegalStatus, ""Refugee|Asylum_Seeker""))))))+COUNTA(IFERROR(FILTER(#REF!,(REGEXMATCH(#REF!, ""Baseline"")*(#REF!=""Male"")*(REGEXMA"&amp;"TCH(LegalStatus, ""Refugee|Asylum_Seeker"")))))))"),"#DIV/0!")</f>
        <v>#DIV/0!</v>
      </c>
      <c r="F27" s="15" t="str">
        <f ca="1">IFERROR(__xludf.DUMMYFUNCTION("COUNTA(IFERROR(FILTER(#REF!,((#REF!=""Yes"")*(REGEXMATCH(LegalStatus, ""Refugee|Asylum_Seeker"")*(REGEXMATCH(#REF!, ""Endline"")))))))/(COUNTA(IFERROR(FILTER(#REF!,(REGEXMATCH(#REF!, ""Endline""))*(REGEXMATCH(LegalStatus, ""Refugee|Asylum_Seeker"")))))+CO"&amp;"UNTA(IFERROR(FILTER(#REF!,(REGEXMATCH(#REF!,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7" s="15" t="str">
        <f ca="1">IFERROR(__xludf.DUMMYFUNCTION("COUNTA(IFERROR(FILTER(#REF!,((#REF!=""Yes"")*(REGEXMATCH(LegalStatus, ""Refugee|Asylum_Seeker"")*(REGEXMATCH(#REF!, ""Endline"")*(#REF!=""Female"")))))))/(COUNTA(IFERROR(FILTER(#REF!,(REGEXMATCH(#REF!, ""Endline"")*(#REF!=""Female""))*(REGEXMATCH(LegalSta"&amp;"tus, ""Refugee|Asylum_Seeker"")))))+COUNTA(IFERROR(FILTER(#REF!,(REGEXMATCH(#REF!, ""Endline"")*(#REF!=""Female"")*(REGEXMATCH(LegalStatus, ""Refugee|Asylum_Seeker""))))))+COUNTA(IFERROR(FILTER(#REF!,(REGEXMATCH(#REF!, ""Endline"")*(#REF!=""Female"")*(REG"&amp;"EXMATCH(LegalStatus, ""Refugee|Asylum_Seeker"")))))))"),"#DIV/0!")</f>
        <v>#DIV/0!</v>
      </c>
      <c r="H27" s="15" t="str">
        <f ca="1">IFERROR(__xludf.DUMMYFUNCTION("COUNTA(IFERROR(FILTER(#REF!,((#REF!=""Yes"")*(REGEXMATCH(LegalStatus, ""Refugee|Asylum_Seeker"")*(REGEXMATCH(#REF!, ""Endline"")*(#REF!=""Male"")))))))/(COUNTA(IFERROR(FILTER(#REF!,(REGEXMATCH(#REF!, ""Endline"")*(#REF!=""Male""))*(REGEXMATCH(LegalStatus,"&amp;" ""Refugee|Asylum_Seeker"")))))+COUNTA(IFERROR(FILTER(#REF!,(REGEXMATCH(#REF!, ""Endline"")*(#REF!=""Male"")*(REGEXMATCH(LegalStatus, ""Refugee|Asylum_Seeker""))))))+COUNTA(IFERROR(FILTER(#REF!,(REGEXMATCH(#REF!, ""Endline"")*(#REF!=""Male"")*(REGEXMATCH("&amp;"LegalStatus, ""Refugee|Asylum_Seeker"")))))))"),"#DIV/0!")</f>
        <v>#DIV/0!</v>
      </c>
      <c r="I27" s="10"/>
      <c r="J27" s="2"/>
      <c r="K27" s="2"/>
      <c r="L27" s="2"/>
      <c r="M27" s="10"/>
      <c r="N27" s="2"/>
      <c r="O27" s="2"/>
      <c r="P27" s="2" t="s">
        <v>127</v>
      </c>
      <c r="Q27" s="15" t="str">
        <f ca="1">IFERROR(__xludf.DUMMYFUNCTION("COUNTA(IFERROR(FILTER(#REF!,((#REF!=""Yes"")*(REGEXMATCH(LegalStatus, ""Refugee|Asylum_Seeker"")*(REGEXMATCH(#REF!, ""Baseline""))*(REGEXMATCH(#REF!, Q1)))))))/(COUNTA(IFERROR(FILTER(#REF!,(REGEXMATCH(#REF!, ""Baseline""))*(REGEXMATCH(#REF!, Q1))*(REGEXMA"&amp;"TCH(LegalStatus, ""Refugee|Asylum_Seeker"")))))+COUNTA(IFERROR(FILTER(#REF!,(REGEXMATCH(#REF!, ""Baseline"")*(REGEXMATCH(#REF!, Q1))*(REGEXMATCH(LegalStatus, ""Refugee|Asylum_Seeker""))))))+COUNTA(IFERROR(FILTER(#REF!,(REGEXMATCH(#REF!, ""Baseline"")*(REG"&amp;"EXMATCH(#REF!, Q1))*(REGEXMATCH(LegalStatus, ""Refugee|Asylum_Seeker"")))))))"),"#DIV/0!")</f>
        <v>#DIV/0!</v>
      </c>
      <c r="R27" s="2"/>
      <c r="S27" s="2"/>
      <c r="T27" s="15" t="str">
        <f ca="1">IFERROR(__xludf.DUMMYFUNCTION("COUNTA(IFERROR(FILTER(#REF!,((#REF!=""Yes"")*(REGEXMATCH(LegalStatus, ""Refugee|Asylum_Seeker"")*(REGEXMATCH(#REF!, ""Endline""))*(REGEXMATCH(#REF!, Q1)))))))/(COUNTA(IFERROR(FILTER(#REF!,(REGEXMATCH(#REF!, ""Endline""))*(REGEXMATCH(#REF!, Q1))*(REGEXMATC"&amp;"H(LegalStatus, ""Refugee|Asylum_Seeker"")))))+COUNTA(IFERROR(FILTER(#REF!,(REGEXMATCH(#REF!, ""Endline"")*(REGEXMATCH(#REF!, Q1))*(REGEXMATCH(LegalStatus, ""Refugee|Asylum_Seeker""))))))+COUNTA(IFERROR(FILTER(#REF!,(REGEXMATCH(#REF!, ""Endline"")*(REGEXMA"&amp;"TCH(#REF!, Q1))*(REGEXMATCH(LegalStatus, ""Refugee|Asylum_Seeker"")))))))"),"#DIV/0!")</f>
        <v>#DIV/0!</v>
      </c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2">
      <c r="A28" s="3"/>
      <c r="B28" s="3" t="s">
        <v>128</v>
      </c>
      <c r="C28" s="15" t="str">
        <f ca="1">IFERROR(__xludf.DUMMYFUNCTION("COUNTA(IFERROR(FILTER(#REF!,((#REF!=""Yes"")*(REGEXMATCH(LegalStatus, ""Refugee|Asylum_Seeker"")*(REGEXMATCH(#REF!, ""Baseline"")))))))/(COUNTA(IFERROR(FILTER(#REF!,(REGEXMATCH(#REF!, ""Baseline""))*(REGEXMATCH(LegalStatus, ""Refugee|Asylum_Seeker"")))))+"&amp;"COUNTA(IFERROR(FILTER(#REF!,(REGEXMATCH(#REF!, ""Baseline"")*(REGEXMATCH(LegalStatus, ""Refugee|Asylum_Seeker""))))))+COUNTA(IFERROR(FILTER(#REF!,(REGEXMATCH(#REF!, ""Baseline"")*(REGEXMATCH(LegalStatus, ""Refugee|Asylum_Seeker"")))))))"),"#DIV/0!")</f>
        <v>#DIV/0!</v>
      </c>
      <c r="D28" s="15" t="str">
        <f ca="1">IFERROR(__xludf.DUMMYFUNCTION("COUNTA(IFERROR(FILTER(#REF!,((#REF!=""Yes"")*(REGEXMATCH(LegalStatus, ""Refugee|Asylum_Seeker"")*(REGEXMATCH(#REF!, ""Baseline"")*(#REF!=""Female"")))))))/(COUNTA(IFERROR(FILTER(#REF!,(REGEXMATCH(#REF!, ""Baseline"")*(#REF!=""Female""))*(REGEXMATCH(LegalS"&amp;"tatus, ""Refugee|Asylum_Seeker"")))))+COUNTA(IFERROR(FILTER(#REF!,(REGEXMATCH(#REF!, ""Baseline"")*(#REF!=""Female"")*(REGEXMATCH(LegalStatus, ""Refugee|Asylum_Seeker""))))))+COUNTA(IFERROR(FILTER(#REF!,(REGEXMATCH(#REF!, ""Baseline"")*(#REF!=""Female"")*"&amp;"(REGEXMATCH(LegalStatus, ""Refugee|Asylum_Seeker"")))))))"),"#DIV/0!")</f>
        <v>#DIV/0!</v>
      </c>
      <c r="E28" s="15" t="str">
        <f ca="1">IFERROR(__xludf.DUMMYFUNCTION("COUNTA(IFERROR(FILTER(#REF!,((#REF!=""Yes"")*(REGEXMATCH(LegalStatus, ""Refugee|Asylum_Seeker"")*(REGEXMATCH(#REF!, ""Baseline"")*(#REF!=""Male"")))))))/(COUNTA(IFERROR(FILTER(#REF!,(REGEXMATCH(#REF!, ""Baseline"")*(#REF!=""Male""))*(REGEXMATCH(LegalStatu"&amp;"s, ""Refugee|Asylum_Seeker"")))))+COUNTA(IFERROR(FILTER(#REF!,(REGEXMATCH(#REF!, ""Baseline"")*(#REF!=""Male"")*(REGEXMATCH(LegalStatus, ""Refugee|Asylum_Seeker""))))))+COUNTA(IFERROR(FILTER(#REF!,(REGEXMATCH(#REF!, ""Baseline"")*(#REF!=""Male"")*(REGEXMA"&amp;"TCH(LegalStatus, ""Refugee|Asylum_Seeker"")))))))"),"#DIV/0!")</f>
        <v>#DIV/0!</v>
      </c>
      <c r="F28" s="15" t="str">
        <f ca="1">IFERROR(__xludf.DUMMYFUNCTION("COUNTA(IFERROR(FILTER(#REF!,((#REF!=""Yes"")*(REGEXMATCH(LegalStatus, ""Refugee|Asylum_Seeker"")*(REGEXMATCH(#REF!, ""Endline"")))))))/(COUNTA(IFERROR(FILTER(#REF!,(REGEXMATCH(#REF!, ""Endline""))*(REGEXMATCH(LegalStatus, ""Refugee|Asylum_Seeker"")))))+CO"&amp;"UNTA(IFERROR(FILTER(#REF!,(REGEXMATCH(#REF!, ""Endline"")*(REGEXMATCH(LegalStatus, ""Refugee|Asylum_Seeker""))))))+COUNTA(IFERROR(FILTER(#REF!,(REGEXMATCH(#REF!, ""Endline"")*(REGEXMATCH(LegalStatus, ""Refugee|Asylum_Seeker"")))))))"),"#DIV/0!")</f>
        <v>#DIV/0!</v>
      </c>
      <c r="G28" s="15" t="str">
        <f ca="1">IFERROR(__xludf.DUMMYFUNCTION("COUNTA(IFERROR(FILTER(#REF!,((#REF!=""Yes"")*(REGEXMATCH(LegalStatus, ""Refugee|Asylum_Seeker"")*(REGEXMATCH(#REF!, ""Endline"")*(#REF!=""Female"")))))))/(COUNTA(IFERROR(FILTER(#REF!,(REGEXMATCH(#REF!, ""Endline"")*(#REF!=""Female""))*(REGEXMATCH(LegalSta"&amp;"tus, ""Refugee|Asylum_Seeker"")))))+COUNTA(IFERROR(FILTER(#REF!,(REGEXMATCH(#REF!, ""Endline"")*(#REF!=""Female"")*(REGEXMATCH(LegalStatus, ""Refugee|Asylum_Seeker""))))))+COUNTA(IFERROR(FILTER(#REF!,(REGEXMATCH(#REF!, ""Endline"")*(#REF!=""Female"")*(REG"&amp;"EXMATCH(LegalStatus, ""Refugee|Asylum_Seeker"")))))))"),"#DIV/0!")</f>
        <v>#DIV/0!</v>
      </c>
      <c r="H28" s="15" t="str">
        <f ca="1">IFERROR(__xludf.DUMMYFUNCTION("COUNTA(IFERROR(FILTER(#REF!,((#REF!=""Yes"")*(REGEXMATCH(LegalStatus, ""Refugee|Asylum_Seeker"")*(REGEXMATCH(#REF!, ""Endline"")*(#REF!=""Male"")))))))/(COUNTA(IFERROR(FILTER(#REF!,(REGEXMATCH(#REF!, ""Endline"")*(#REF!=""Male""))*(REGEXMATCH(LegalStatus,"&amp;" ""Refugee|Asylum_Seeker"")))))+COUNTA(IFERROR(FILTER(#REF!,(REGEXMATCH(#REF!, ""Endline"")*(#REF!=""Male"")*(REGEXMATCH(LegalStatus, ""Refugee|Asylum_Seeker""))))))+COUNTA(IFERROR(FILTER(#REF!,(REGEXMATCH(#REF!, ""Endline"")*(#REF!=""Male"")*(REGEXMATCH("&amp;"LegalStatus, ""Refugee|Asylum_Seeker"")))))))"),"#DIV/0!")</f>
        <v>#DIV/0!</v>
      </c>
      <c r="I28" s="10"/>
      <c r="J28" s="2"/>
      <c r="K28" s="2"/>
      <c r="L28" s="2"/>
      <c r="M28" s="10"/>
      <c r="N28" s="2"/>
      <c r="O28" s="2"/>
      <c r="P28" s="2" t="s">
        <v>128</v>
      </c>
      <c r="Q28" s="15" t="str">
        <f ca="1">IFERROR(__xludf.DUMMYFUNCTION("COUNTA(IFERROR(FILTER(#REF!,((#REF!=""Yes"")*(REGEXMATCH(LegalStatus, ""Refugee|Asylum_Seeker"")*(REGEXMATCH(#REF!, ""Baseline""))*(REGEXMATCH(#REF!, Q1)))))))/(COUNTA(IFERROR(FILTER(#REF!,(REGEXMATCH(#REF!, ""Baseline""))*(REGEXMATCH(#REF!, Q1))*(REGEXMA"&amp;"TCH(LegalStatus, ""Refugee|Asylum_Seeker"")))))+COUNTA(IFERROR(FILTER(#REF!,(REGEXMATCH(#REF!, ""Baseline"")*(REGEXMATCH(#REF!, Q1))*(REGEXMATCH(LegalStatus, ""Refugee|Asylum_Seeker""))))))+COUNTA(IFERROR(FILTER(#REF!,(REGEXMATCH(#REF!, ""Baseline"")*(REG"&amp;"EXMATCH(#REF!, Q1))*(REGEXMATCH(LegalStatus, ""Refugee|Asylum_Seeker"")))))))"),"#DIV/0!")</f>
        <v>#DIV/0!</v>
      </c>
      <c r="R28" s="2"/>
      <c r="S28" s="2"/>
      <c r="T28" s="15" t="str">
        <f ca="1">IFERROR(__xludf.DUMMYFUNCTION("COUNTA(IFERROR(FILTER(#REF!,((#REF!=""Yes"")*(REGEXMATCH(LegalStatus, ""Refugee|Asylum_Seeker"")*(REGEXMATCH(#REF!, ""Endline""))*(REGEXMATCH(#REF!, Q1)))))))/(COUNTA(IFERROR(FILTER(#REF!,(REGEXMATCH(#REF!, ""Endline""))*(REGEXMATCH(#REF!, Q1))*(REGEXMATC"&amp;"H(LegalStatus, ""Refugee|Asylum_Seeker"")))))+COUNTA(IFERROR(FILTER(#REF!,(REGEXMATCH(#REF!, ""Endline"")*(REGEXMATCH(#REF!, Q1))*(REGEXMATCH(LegalStatus, ""Refugee|Asylum_Seeker""))))))+COUNTA(IFERROR(FILTER(#REF!,(REGEXMATCH(#REF!, ""Endline"")*(REGEXMA"&amp;"TCH(#REF!, Q1))*(REGEXMATCH(LegalStatus, ""Refugee|Asylum_Seeker"")))))))"),"#DIV/0!")</f>
        <v>#DIV/0!</v>
      </c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2">
      <c r="A29" s="3"/>
      <c r="B29" s="3" t="s">
        <v>130</v>
      </c>
      <c r="C29" s="15" t="str">
        <f ca="1">IFERROR(__xludf.DUMMYFUNCTION("(COUNTA(IFERROR(FILTER(#REF!,(REGEXMATCH(#REF!, ""No"")*(REGEXMATCH(LegalStatus, ""Refugee|Asylum_Seeker""))*(REGEXMATCH(#REF!, ""Baseline""))))))+COUNTA(IFERROR(FILTER(#REF!,(REGEXMATCH(#REF!, ""No|Yes_LastYear"")*(REGEXMATCH(LegalStatus, ""Refugee|Asylu"&amp;"m_Seeker"")*(REGEXMATCH(#REF!, ""Baseline"")))))))+COUNTA(IFERROR(FILTER(#REF!,(REGEXMATCH(#REF!, ""No|Yes_LastYear"")*(REGEXMATCH(LegalStatus, ""Refugee|Asylum_Seeker"")*(REGEXMATCH(#REF!, ""Baseline""))))))))/(COUNTA(IFERROR(FILTER(#REF!,(REGEXMATCH(#RE"&amp;"F!, ""Baseline""))*(REGEXMATCH(LegalStatus, ""Refugee|Asylum_Seeker"")))))+COUNTA(IFERROR(FILTER(#REF!,(REGEXMATCH(#REF!, ""Baseline"")*(REGEXMATCH(LegalStatus, ""Refugee|Asylum_Seeker""))))))+COUNTA(IFERROR(FILTER(#REF!,(REGEXMATCH(#REF!, ""Baseline"")*("&amp;"REGEXMATCH(LegalStatus, ""Refugee|Asylum_Seeker"")))))))"),"#DIV/0!")</f>
        <v>#DIV/0!</v>
      </c>
      <c r="D29" s="15" t="str">
        <f ca="1">IFERROR(__xludf.DUMMYFUNCTION("(COUNTA(IFERROR(FILTER(#REF!,(REGEXMATCH(#REF!, ""No"")*(REGEXMATCH(LegalStatus, ""Refugee|Asylum_Seeker""))*(REGEXMATCH(#REF!, ""Baseline"")*(#REF!=""Female""))))))+COUNTA(IFERROR(FILTER(#REF!,(REGEXMATCH(#REF!, ""No|Yes_LastYear"")*(REGEXMATCH(LegalStat"&amp;"us, ""Refugee|Asylum_Seeker"")*(REGEXMATCH(#REF!, ""Baseline"")*(#REF!=""Female"")))))))+COUNTA(IFERROR(FILTER(#REF!,(REGEXMATCH(#REF!, ""No|Yes_LastYear"")*(REGEXMATCH(LegalStatus, ""Refugee|Asylum_Seeker"")*(REGEXMATCH(#REF!, ""Baseline"")*(#REF!=""Fema"&amp;"le""))))))))/(COUNTA(IFERROR(FILTER(#REF!,(REGEXMATCH(#REF!, ""Baseline"")*(#REF!=""Female""))*(REGEXMATCH(LegalStatus, ""Refugee|Asylum_Seeker"")))))+COUNTA(IFERROR(FILTER(#REF!,(REGEXMATCH(#REF!, ""Baseline"")*(#REF!=""Female"")*(REGEXMATCH(LegalStatus,"&amp;" ""Refugee|Asylum_Seeker""))))))+COUNTA(IFERROR(FILTER(#REF!,(REGEXMATCH(#REF!, ""Baseline"")*(#REF!=""Female"")*(REGEXMATCH(LegalStatus, ""Refugee|Asylum_Seeker"")))))))"),"#DIV/0!")</f>
        <v>#DIV/0!</v>
      </c>
      <c r="E29" s="15" t="str">
        <f ca="1">IFERROR(__xludf.DUMMYFUNCTION("(COUNTA(IFERROR(FILTER(#REF!,(REGEXMATCH(#REF!, ""No"")*(REGEXMATCH(LegalStatus, ""Refugee|Asylum_Seeker""))*(REGEXMATCH(#REF!, ""Baseline"")*(#REF!=""Male""))))))+COUNTA(IFERROR(FILTER(#REF!,(REGEXMATCH(#REF!, ""No|Yes_LastYear"")*(REGEXMATCH(LegalStatus"&amp;", ""Refugee|Asylum_Seeker"")*(REGEXMATCH(#REF!, ""Baseline"")*(#REF!=""Male"")))))))+COUNTA(IFERROR(FILTER(#REF!,(REGEXMATCH(#REF!, ""No|Yes_LastYear"")*(REGEXMATCH(LegalStatus, ""Refugee|Asylum_Seeker"")*(REGEXMATCH(#REF!, ""Baseline"")*(#REF!=""Male""))"&amp;"))))))/(COUNTA(IFERROR(FILTER(#REF!,(REGEXMATCH(#REF!, ""Baseline"")*(#REF!=""Male""))*(REGEXMATCH(LegalStatus, ""Refugee|Asylum_Seeker"")))))+COUNTA(IFERROR(FILTER(#REF!,(REGEXMATCH(#REF!, ""Baseline"")*(#REF!=""Male"")*(REGEXMATCH(LegalStatus, ""Refugee"&amp;"|Asylum_Seeker""))))))+COUNTA(IFERROR(FILTER(#REF!,(REGEXMATCH(#REF!, ""Baseline"")*(#REF!=""Male"")*(REGEXMATCH(LegalStatus, ""Refugee|Asylum_Seeker"")))))))"),"#DIV/0!")</f>
        <v>#DIV/0!</v>
      </c>
      <c r="F29" s="15" t="str">
        <f ca="1">IFERROR(__xludf.DUMMYFUNCTION("(COUNTA(IFERROR(FILTER(#REF!,(REGEXMATCH(#REF!, ""No"")*(REGEXMATCH(LegalStatus, ""Refugee|Asylum_Seeker""))*(REGEXMATCH(#REF!, ""Endline""))))))+COUNTA(IFERROR(FILTER(#REF!,(REGEXMATCH(#REF!, ""No|Yes_LastYear"")*(REGEXMATCH(LegalStatus, ""Refugee|Asylum"&amp;"_Seeker"")*(REGEXMATCH(#REF!, ""Endline"")))))))+COUNTA(IFERROR(FILTER(#REF!,(REGEXMATCH(#REF!, ""No|Yes_LastYear"")*(REGEXMATCH(LegalStatus, ""Refugee|Asylum_Seeker"")*(REGEXMATCH(#REF!, ""Endline""))))))))/(COUNTA(IFERROR(FILTER(#REF!,(REGEXMATCH(#REF!,"&amp;" ""Endline""))*(REGEXMATCH(LegalStatus, ""Refugee|Asylum_Seeker"")))))+COUNTA(IFERROR(FILTER(#REF!,(REGEXMATCH(#REF!, ""Endline"")*(REGEXMATCH(LegalStatus, ""Refugee|Asylum_Seeker""))))))+COUNTA(IFERROR(FILTER(#REF!,(REGEXMATCH(#REF!, ""Endline"")*(REGEXM"&amp;"ATCH(LegalStatus, ""Refugee|Asylum_Seeker"")))))))"),"#DIV/0!")</f>
        <v>#DIV/0!</v>
      </c>
      <c r="G29" s="15" t="str">
        <f ca="1">IFERROR(__xludf.DUMMYFUNCTION("(COUNTA(IFERROR(FILTER(#REF!,(REGEXMATCH(#REF!, ""No"")*(REGEXMATCH(LegalStatus, ""Refugee|Asylum_Seeker""))*(REGEXMATCH(#REF!, ""Endline"")*(#REF!=""Female""))))))+COUNTA(IFERROR(FILTER(#REF!,(REGEXMATCH(#REF!, ""No|Yes_LastYear"")*(REGEXMATCH(LegalStatu"&amp;"s, ""Refugee|Asylum_Seeker"")*(REGEXMATCH(#REF!, ""Endline"")*(#REF!=""Female"")))))))+COUNTA(IFERROR(FILTER(#REF!,(REGEXMATCH(#REF!, ""No|Yes_LastYear"")*(REGEXMATCH(LegalStatus, ""Refugee|Asylum_Seeker"")*(REGEXMATCH(#REF!, ""Endline"")*(#REF!=""Female"&amp;"""))))))))/(COUNTA(IFERROR(FILTER(#REF!,(REGEXMATCH(#REF!, ""Endline"")*(#REF!=""Female""))*(REGEXMATCH(LegalStatus, ""Refugee|Asylum_Seeker"")))))+COUNTA(IFERROR(FILTER(#REF!,(REGEXMATCH(#REF!, ""Endline"")*(#REF!=""Female"")*(REGEXMATCH(LegalStatus, ""R"&amp;"efugee|Asylum_Seeker""))))))+COUNTA(IFERROR(FILTER(#REF!,(REGEXMATCH(#REF!, ""Endline"")*(#REF!=""Female"")*(REGEXMATCH(LegalStatus, ""Refugee|Asylum_Seeker"")))))))"),"#DIV/0!")</f>
        <v>#DIV/0!</v>
      </c>
      <c r="H29" s="15" t="str">
        <f ca="1">IFERROR(__xludf.DUMMYFUNCTION("(COUNTA(IFERROR(FILTER(#REF!,(REGEXMATCH(#REF!, ""No"")*(REGEXMATCH(LegalStatus, ""Refugee|Asylum_Seeker""))*(REGEXMATCH(#REF!, ""Endline"")*(#REF!=""Male""))))))+COUNTA(IFERROR(FILTER(#REF!,(REGEXMATCH(#REF!, ""No|Yes_LastYear"")*(REGEXMATCH(LegalStatus,"&amp;" ""Refugee|Asylum_Seeker"")*(REGEXMATCH(#REF!, ""Endline"")*(#REF!=""Male"")))))))+COUNTA(IFERROR(FILTER(#REF!,(REGEXMATCH(#REF!, ""No|Yes_LastYear"")*(REGEXMATCH(LegalStatus, ""Refugee|Asylum_Seeker"")*(REGEXMATCH(#REF!, ""Endline"")*(#REF!=""Male"")))))"&amp;")))/(COUNTA(IFERROR(FILTER(#REF!,(REGEXMATCH(#REF!, ""Endline"")*(#REF!=""Male""))*(REGEXMATCH(LegalStatus, ""Refugee|Asylum_Seeker"")))))+COUNTA(IFERROR(FILTER(#REF!,(REGEXMATCH(#REF!, ""Endline"")*(#REF!=""Male"")*(REGEXMATCH(LegalStatus, ""Refugee|Asyl"&amp;"um_Seeker""))))))+COUNTA(IFERROR(FILTER(#REF!,(REGEXMATCH(#REF!, ""Endline"")*(#REF!=""Male"")*(REGEXMATCH(LegalStatus, ""Refugee|Asylum_Seeker"")))))))"),"#DIV/0!")</f>
        <v>#DIV/0!</v>
      </c>
      <c r="I29" s="10"/>
      <c r="J29" s="2"/>
      <c r="K29" s="2"/>
      <c r="L29" s="2"/>
      <c r="M29" s="10"/>
      <c r="N29" s="2"/>
      <c r="O29" s="2"/>
      <c r="P29" s="2" t="s">
        <v>130</v>
      </c>
      <c r="Q29" s="15" t="str">
        <f ca="1">IFERROR(__xludf.DUMMYFUNCTION("(COUNTA(IFERROR(FILTER(#REF!,(REGEXMATCH(#REF!, ""No"")*(REGEXMATCH(LegalStatus, ""Refugee|Asylum_Seeker""))*(REGEXMATCH(#REF!, ""Baseline""))*(REGEXMATCH(#REF!, Q1))))))+COUNTA(IFERROR(FILTER(#REF!,(REGEXMATCH(#REF!, ""No|Yes_LastYear"")*(REGEXMATCH(Lega"&amp;"lStatus, ""Refugee|Asylum_Seeker"")*(REGEXMATCH(#REF!, ""Baseline""))*(REGEXMATCH(#REF!, Q1)))))))+COUNTA(IFERROR(FILTER(#REF!,(REGEXMATCH(#REF!, ""No|Yes_LastYear"")*(REGEXMATCH(LegalStatus, ""Refugee|Asylum_Seeker"")*(REGEXMATCH(#REF!, ""Baseline""))*(R"&amp;"EGEXMATCH(#REF!, Q1))))))))/(COUNTA(IFERROR(FILTER(#REF!,(REGEXMATCH(#REF!, ""Baseline""))*(REGEXMATCH(#REF!, Q1))*(REGEXMATCH(LegalStatus, ""Refugee|Asylum_Seeker"")))))+COUNTA(IFERROR(FILTER(#REF!,(REGEXMATCH(#REF!, ""Baseline"")*(REGEXMATCH(#REF!, Q1))"&amp;"*(REGEXMATCH(LegalStatus, ""Refugee|Asylum_Seeker""))))))+COUNTA(IFERROR(FILTER(#REF!,(REGEXMATCH(#REF!, ""Baseline"")*(REGEXMATCH(#REF!, Q1))*(REGEXMATCH(LegalStatus, ""Refugee|Asylum_Seeker"")))))))"),"#DIV/0!")</f>
        <v>#DIV/0!</v>
      </c>
      <c r="R29" s="2"/>
      <c r="S29" s="2"/>
      <c r="T29" s="15" t="str">
        <f ca="1">IFERROR(__xludf.DUMMYFUNCTION("(COUNTA(IFERROR(FILTER(#REF!,(REGEXMATCH(#REF!, ""No"")*(REGEXMATCH(LegalStatus, ""Refugee|Asylum_Seeker""))*(REGEXMATCH(#REF!, ""Endline""))*(REGEXMATCH(#REF!, Q1))))))+COUNTA(IFERROR(FILTER(#REF!,(REGEXMATCH(#REF!, ""No|Yes_LastYear"")*(REGEXMATCH(Legal"&amp;"Status, ""Refugee|Asylum_Seeker"")*(REGEXMATCH(#REF!, ""Endline""))*(REGEXMATCH(#REF!, Q1)))))))+COUNTA(IFERROR(FILTER(#REF!,(REGEXMATCH(#REF!, ""No|Yes_LastYear"")*(REGEXMATCH(LegalStatus, ""Refugee|Asylum_Seeker"")*(REGEXMATCH(#REF!, ""Endline""))*(REGE"&amp;"XMATCH(#REF!, Q1))))))))/(COUNTA(IFERROR(FILTER(#REF!,(REGEXMATCH(#REF!, ""Endline""))*(REGEXMATCH(#REF!, Q1))*(REGEXMATCH(LegalStatus, ""Refugee|Asylum_Seeker"")))))+COUNTA(IFERROR(FILTER(#REF!,(REGEXMATCH(#REF!, ""Endline"")*(REGEXMATCH(#REF!, Q1))*(REG"&amp;"EXMATCH(LegalStatus, ""Refugee|Asylum_Seeker""))))))+COUNTA(IFERROR(FILTER(#REF!,(REGEXMATCH(#REF!, ""Endline"")*(REGEXMATCH(#REF!, Q1))*(REGEXMATCH(LegalStatus, ""Refugee|Asylum_Seeker"")))))))"),"#DIV/0!")</f>
        <v>#DIV/0!</v>
      </c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2">
      <c r="A30" s="3"/>
      <c r="B30" s="2"/>
      <c r="C30" s="2"/>
      <c r="D30" s="2"/>
      <c r="E30" s="2"/>
      <c r="F30" s="2"/>
      <c r="G30" s="2"/>
      <c r="H30" s="2"/>
      <c r="I30" s="10"/>
      <c r="J30" s="2"/>
      <c r="K30" s="2"/>
      <c r="L30" s="2"/>
      <c r="M30" s="10"/>
      <c r="N30" s="2"/>
      <c r="O30" s="2"/>
      <c r="P30" s="2"/>
      <c r="Q30" s="16">
        <f ca="1">SUM(Q25:Q29)</f>
        <v>0</v>
      </c>
      <c r="R30" s="2"/>
      <c r="S30" s="2"/>
      <c r="T30" s="16">
        <f ca="1">SUM(T25:T29)</f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6">
      <c r="A31" s="26" t="s">
        <v>133</v>
      </c>
      <c r="B31" s="2"/>
      <c r="C31" s="22" t="str">
        <f ca="1">IFERROR(__xludf.DUMMYFUNCTION("COUNTA(IFERROR(FILTER(LegalStatus,(REGEXMATCH(#REF!, ""O1"")*(REGEXMATCH(#REF!, ""Baseline"")*(REGEXMATCH(LegalStatus, ""Refugee|Asylum_Seeker"")))))))"),"0")</f>
        <v>0</v>
      </c>
      <c r="D31" s="2"/>
      <c r="E31" s="2"/>
      <c r="F31" s="22" t="str">
        <f ca="1">IFERROR(__xludf.DUMMYFUNCTION("COUNTA(IFERROR(FILTER(LegalStatus,(REGEXMATCH(#REF!, ""O1"")*(REGEXMATCH(#REF!, ""Endline"")*(REGEXMATCH(LegalStatus, ""Refugee|Asylum_Seeker"")))))))"),"0")</f>
        <v>0</v>
      </c>
      <c r="G31" s="2"/>
      <c r="H31" s="2"/>
      <c r="I31" s="10"/>
      <c r="J31" s="2"/>
      <c r="K31" s="2"/>
      <c r="L31" s="2"/>
      <c r="M31" s="10"/>
      <c r="N31" s="2"/>
      <c r="O31" s="19" t="s">
        <v>133</v>
      </c>
      <c r="P31" s="2"/>
      <c r="Q31" s="22" t="str">
        <f ca="1">IFERROR(__xludf.DUMMYFUNCTION("COUNTA(IFERROR(FILTER(LegalStatus,(REGEXMATCH(#REF!, ""O1"")*(REGEXMATCH(#REF!, ""Baseline"")*(REGEXMATCH(LegalStatus, ""Refugee|Asylum_Seeker""))*(REGEXMATCH(#REF!, Q1)))))))"),"0")</f>
        <v>0</v>
      </c>
      <c r="R31" s="2"/>
      <c r="S31" s="2"/>
      <c r="T31" s="22" t="str">
        <f ca="1">IFERROR(__xludf.DUMMYFUNCTION("COUNTA(IFERROR(FILTER(LegalStatus,(REGEXMATCH(#REF!, ""O1"")*(REGEXMATCH(#REF!, ""Endline"")*(REGEXMATCH(LegalStatus, ""Refugee|Asylum_Seeker""))*(REGEXMATCH(#REF!, Q1)))))))"),"0")</f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2">
      <c r="A32" s="27" t="s">
        <v>134</v>
      </c>
      <c r="B32" s="13"/>
      <c r="C32" s="14" t="s">
        <v>108</v>
      </c>
      <c r="D32" s="12" t="s">
        <v>123</v>
      </c>
      <c r="E32" s="12" t="s">
        <v>124</v>
      </c>
      <c r="F32" s="14" t="s">
        <v>109</v>
      </c>
      <c r="G32" s="12" t="s">
        <v>123</v>
      </c>
      <c r="H32" s="12" t="s">
        <v>124</v>
      </c>
      <c r="I32" s="24"/>
      <c r="J32" s="25"/>
      <c r="K32" s="2"/>
      <c r="L32" s="25"/>
      <c r="M32" s="10"/>
      <c r="N32" s="2"/>
      <c r="O32" s="23" t="s">
        <v>134</v>
      </c>
      <c r="P32" s="13"/>
      <c r="Q32" s="14" t="s">
        <v>108</v>
      </c>
      <c r="R32" s="14" t="s">
        <v>123</v>
      </c>
      <c r="S32" s="14" t="s">
        <v>124</v>
      </c>
      <c r="T32" s="14" t="s">
        <v>109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2">
      <c r="A33" s="2"/>
      <c r="B33" s="3" t="s">
        <v>127</v>
      </c>
      <c r="C33" s="15" t="str">
        <f ca="1">IFERROR(__xludf.DUMMYFUNCTION("COUNTA(IFERROR(FILTER(#REF!,(REGEXMATCH(#REF!, ""Self""))*(REGEXMATCH(LegalStatus, ""Refugee|Asylum_Seeker""))*(REGEXMATCH(#REF!, ""Baseline"")))))/COUNTA(IFERROR(FILTER(#REF!,(REGEXMATCH(#REF!, ""Baseline""))*(REGEXMATCH(LegalStatus, ""Refugee|Asylum_See"&amp;"ker"")))))"),"#DIV/0!")</f>
        <v>#DIV/0!</v>
      </c>
      <c r="D33" s="15" t="str">
        <f ca="1">IFERROR(__xludf.DUMMYFUNCTION("COUNTA(IFERROR(FILTER(#REF!,(REGEXMATCH(#REF!, ""Self""))*(#REF!=""Female"")*(REGEXMATCH(LegalStatus, ""Refugee|Asylum_Seeker""))*(REGEXMATCH(#REF!, ""Baseline"")))))/COUNTA(IFERROR(FILTER(#REF!,(REGEXMATCH(#REF!, ""Baseline""))*(REGEXMATCH(LegalStatus, "&amp;"""Refugee|Asylum_Seeker"")*(#REF!=""Female"")))))"),"#DIV/0!")</f>
        <v>#DIV/0!</v>
      </c>
      <c r="E33" s="15" t="str">
        <f ca="1">IFERROR(__xludf.DUMMYFUNCTION("COUNTA(IFERROR(FILTER(#REF!,(REGEXMATCH(#REF!, ""Self""))*(#REF!=""Male"")*(REGEXMATCH(LegalStatus, ""Refugee|Asylum_Seeker""))*(REGEXMATCH(#REF!, ""Baseline"")))))/COUNTA(IFERROR(FILTER(#REF!,(REGEXMATCH(#REF!, ""Baseline""))*(REGEXMATCH(LegalStatus, ""R"&amp;"efugee|Asylum_Seeker"")*(#REF!=""Male"")))))"),"#DIV/0!")</f>
        <v>#DIV/0!</v>
      </c>
      <c r="F33" s="15" t="str">
        <f ca="1">IFERROR(__xludf.DUMMYFUNCTION("COUNTA(IFERROR(FILTER(#REF!,(REGEXMATCH(#REF!, ""Self"")*(REGEXMATCH(LegalStatus, ""Refugee|Asylum_Seeker"")*(REGEXMATCH(#REF!, ""Endline"")))))))/COUNTA(IFERROR(FILTER(#REF!,(REGEXMATCH(#REF!, ""Endline"")*(REGEXMATCH(LegalStatus, ""Refugee|Asylum_Seeker"&amp;"""))))))"),"#DIV/0!")</f>
        <v>#DIV/0!</v>
      </c>
      <c r="G33" s="15" t="str">
        <f ca="1">IFERROR(__xludf.DUMMYFUNCTION("COUNTA(IFERROR(FILTER(#REF!,(REGEXMATCH(#REF!, ""Self"")*(#REF!=""Female"")*(REGEXMATCH(LegalStatus, ""Refugee|Asylum_Seeker"")*(REGEXMATCH(#REF!, ""Endline"")))))))/COUNTA(IFERROR(FILTER(#REF!,(REGEXMATCH(#REF!, ""Endline"")*(REGEXMATCH(LegalStatus, ""Re"&amp;"fugee|Asylum_Seeker"")*(#REF!=""Female""))))))"),"#DIV/0!")</f>
        <v>#DIV/0!</v>
      </c>
      <c r="H33" s="15" t="str">
        <f ca="1">IFERROR(__xludf.DUMMYFUNCTION("COUNTA(IFERROR(FILTER(#REF!,(REGEXMATCH(#REF!, ""Self"")*(#REF!=""Male"")*(REGEXMATCH(LegalStatus, ""Refugee|Asylum_Seeker"")*(REGEXMATCH(#REF!, ""Endline"")))))))/COUNTA(IFERROR(FILTER(#REF!,(REGEXMATCH(#REF!, ""Endline"")*(REGEXMATCH(LegalStatus, ""Refu"&amp;"gee|Asylum_Seeker"")*(#REF!=""Male""))))))"),"#DIV/0!")</f>
        <v>#DIV/0!</v>
      </c>
      <c r="I33" s="10"/>
      <c r="J33" s="2"/>
      <c r="K33" s="2"/>
      <c r="L33" s="2"/>
      <c r="M33" s="10"/>
      <c r="N33" s="2"/>
      <c r="O33" s="2"/>
      <c r="P33" s="2" t="s">
        <v>127</v>
      </c>
      <c r="Q33" s="15" t="str">
        <f ca="1">IFERROR(__xludf.DUMMYFUNCTION("COUNTA(IFERROR(FILTER(#REF!,(REGEXMATCH(#REF!, ""Self""))*(REGEXMATCH(LegalStatus, ""Refugee|Asylum_Seeker""))*(REGEXMATCH(#REF!, ""Baseline""))*(REGEXMATCH(#REF!, Q1)))))/COUNTA(IFERROR(FILTER(#REF!,(REGEXMATCH(#REF!, ""Baseline""))*(REGEXMATCH(#REF!, Q1"&amp;"))*(REGEXMATCH(LegalStatus, ""Refugee|Asylum_Seeker"")))))"),"#DIV/0!")</f>
        <v>#DIV/0!</v>
      </c>
      <c r="R33" s="15" t="str">
        <f ca="1">IFERROR(__xludf.DUMMYFUNCTION("COUNTA(IFERROR(FILTER(#REF!,(REGEXMATCH(#REF!, ""Self""))*(#REF!=""Female"")*(REGEXMATCH(LegalStatus, ""Refugee|Asylum_Seeker""))*(REGEXMATCH(#REF!, ""Baseline""))*(REGEXMATCH(#REF!, Q1)))))/COUNTA(IFERROR(FILTER(#REF!,(REGEXMATCH(#REF!, ""Baseline""))*(R"&amp;"EGEXMATCH(#REF!, Q1))*(REGEXMATCH(LegalStatus, ""Refugee|Asylum_Seeker"")*(#REF!=""Female"")))))"),"#DIV/0!")</f>
        <v>#DIV/0!</v>
      </c>
      <c r="S33" s="15" t="str">
        <f ca="1">IFERROR(__xludf.DUMMYFUNCTION("COUNTA(IFERROR(FILTER(#REF!,(REGEXMATCH(#REF!, ""Self""))*(#REF!=""Male"")*(REGEXMATCH(LegalStatus, ""Refugee|Asylum_Seeker""))*(REGEXMATCH(#REF!, ""Baseline""))*(REGEXMATCH(#REF!, Q1)))))/COUNTA(IFERROR(FILTER(#REF!,(REGEXMATCH(#REF!, ""Baseline""))*(REG"&amp;"EXMATCH(#REF!, Q1))*(REGEXMATCH(LegalStatus, ""Refugee|Asylum_Seeker"")*(#REF!=""Male"")))))"),"#DIV/0!")</f>
        <v>#DIV/0!</v>
      </c>
      <c r="T33" s="15" t="str">
        <f ca="1">IFERROR(__xludf.DUMMYFUNCTION("COUNTA(IFERROR(FILTER(#REF!,(REGEXMATCH(#REF!, ""Self"")*(REGEXMATCH(LegalStatus, ""Refugee|Asylum_Seeker"")*(REGEXMATCH(#REF!, ""Endline""))*(REGEXMATCH(#REF!, Q1)))))))/COUNTA(IFERROR(FILTER(#REF!,(REGEXMATCH(#REF!, ""Endline"")*(REGEXMATCH(LegalStatus,"&amp;" ""Refugee|Asylum_Seeker""))))))"),"#DIV/0!")</f>
        <v>#DIV/0!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2">
      <c r="A34" s="2"/>
      <c r="B34" s="3" t="s">
        <v>128</v>
      </c>
      <c r="C34" s="15" t="str">
        <f ca="1">IFERROR(__xludf.DUMMYFUNCTION("COUNTA(IFERROR(FILTER(#REF!,(REGEXMATCH(#REF!, ""Wage""))*(REGEXMATCH(LegalStatus, ""Refugee|Asylum_Seeker""))*(REGEXMATCH(#REF!, ""Baseline"")))))/COUNTA(IFERROR(FILTER(#REF!,(REGEXMATCH(#REF!, ""Baseline""))*(REGEXMATCH(LegalStatus, ""Refugee|Asylum_See"&amp;"ker"")))))"),"#DIV/0!")</f>
        <v>#DIV/0!</v>
      </c>
      <c r="D34" s="15" t="str">
        <f ca="1">IFERROR(__xludf.DUMMYFUNCTION("COUNTA(IFERROR(FILTER(#REF!,(REGEXMATCH(#REF!, ""Wage""))*(#REF!=""Female"")*(REGEXMATCH(LegalStatus, ""Refugee|Asylum_Seeker""))*(REGEXMATCH(#REF!, ""Baseline"")))))/COUNTA(IFERROR(FILTER(#REF!,(REGEXMATCH(#REF!, ""Baseline""))*(REGEXMATCH(LegalStatus, "&amp;"""Refugee|Asylum_Seeker"")*(#REF!=""Female"")))))"),"#DIV/0!")</f>
        <v>#DIV/0!</v>
      </c>
      <c r="E34" s="15" t="str">
        <f ca="1">IFERROR(__xludf.DUMMYFUNCTION("COUNTA(IFERROR(FILTER(#REF!,(REGEXMATCH(#REF!, ""Wage""))*(#REF!=""Male"")*(REGEXMATCH(LegalStatus, ""Refugee|Asylum_Seeker""))*(REGEXMATCH(#REF!, ""Baseline"")))))/COUNTA(IFERROR(FILTER(#REF!,(REGEXMATCH(#REF!, ""Baseline""))*(REGEXMATCH(LegalStatus, ""R"&amp;"efugee|Asylum_Seeker"")*(#REF!=""Male"")))))"),"#DIV/0!")</f>
        <v>#DIV/0!</v>
      </c>
      <c r="F34" s="15" t="str">
        <f ca="1">IFERROR(__xludf.DUMMYFUNCTION("COUNTA(IFERROR(FILTER(#REF!,(REGEXMATCH(#REF!, ""Wage"")*(REGEXMATCH(LegalStatus, ""Refugee|Asylum_Seeker""))*(REGEXMATCH(#REF!, ""Endline""))))))/COUNTA(IFERROR(FILTER(#REF!,(REGEXMATCH(#REF!, ""Endline""))*(REGEXMATCH(LegalStatus, ""Refugee|Asylum_Seeke"&amp;"r"")))))"),"#DIV/0!")</f>
        <v>#DIV/0!</v>
      </c>
      <c r="G34" s="15" t="str">
        <f ca="1">IFERROR(__xludf.DUMMYFUNCTION("COUNTA(IFERROR(FILTER(#REF!,(REGEXMATCH(#REF!, ""Wage"")*(REGEXMATCH(LegalStatus, ""Refugee|Asylum_Seeker""))*(#REF!=""Female"")*(REGEXMATCH(#REF!, ""Endline""))))))/COUNTA(IFERROR(FILTER(#REF!,(REGEXMATCH(#REF!, ""Endline""))*(REGEXMATCH(LegalStatus, ""R"&amp;"efugee|Asylum_Seeker"")*(#REF!=""Female"")))))"),"#DIV/0!")</f>
        <v>#DIV/0!</v>
      </c>
      <c r="H34" s="15" t="str">
        <f ca="1">IFERROR(__xludf.DUMMYFUNCTION("COUNTA(IFERROR(FILTER(#REF!,(REGEXMATCH(#REF!, ""Wage"")*(#REF!=""Male"")*(REGEXMATCH(LegalStatus, ""Refugee|Asylum_Seeker""))*(REGEXMATCH(#REF!, ""Endline""))))))/COUNTA(IFERROR(FILTER(#REF!,(REGEXMATCH(#REF!, ""Endline""))*(REGEXMATCH(LegalStatus, ""Ref"&amp;"ugee|Asylum_Seeker"")*(#REF!=""Male"")))))"),"#DIV/0!")</f>
        <v>#DIV/0!</v>
      </c>
      <c r="I34" s="10"/>
      <c r="J34" s="2"/>
      <c r="K34" s="2"/>
      <c r="L34" s="2"/>
      <c r="M34" s="10"/>
      <c r="N34" s="2"/>
      <c r="O34" s="2"/>
      <c r="P34" s="2" t="s">
        <v>128</v>
      </c>
      <c r="Q34" s="15" t="str">
        <f ca="1">IFERROR(__xludf.DUMMYFUNCTION("COUNTA(IFERROR(FILTER(#REF!,(REGEXMATCH(#REF!, ""Wage""))*(REGEXMATCH(LegalStatus, ""Refugee|Asylum_Seeker""))*(REGEXMATCH(#REF!, ""Baseline""))*(REGEXMATCH(#REF!, Q1)))))/COUNTA(IFERROR(FILTER(#REF!,(REGEXMATCH(#REF!, ""Baseline""))*(REGEXMATCH(#REF!, Q1"&amp;"))*(REGEXMATCH(LegalStatus, ""Refugee|Asylum_Seeker"")))))"),"#DIV/0!")</f>
        <v>#DIV/0!</v>
      </c>
      <c r="R34" s="15" t="str">
        <f ca="1">IFERROR(__xludf.DUMMYFUNCTION("COUNTA(IFERROR(FILTER(#REF!,(REGEXMATCH(#REF!, ""Wage""))*(#REF!=""Female"")*(REGEXMATCH(LegalStatus, ""Refugee|Asylum_Seeker""))*(REGEXMATCH(#REF!, ""Baseline""))*(REGEXMATCH(#REF!, Q1)))))/COUNTA(IFERROR(FILTER(#REF!,(REGEXMATCH(#REF!, ""Baseline""))*(R"&amp;"EGEXMATCH(#REF!, Q1))*(REGEXMATCH(LegalStatus, ""Refugee|Asylum_Seeker"")*(#REF!=""Female"")))))"),"#DIV/0!")</f>
        <v>#DIV/0!</v>
      </c>
      <c r="S34" s="15" t="str">
        <f ca="1">IFERROR(__xludf.DUMMYFUNCTION("COUNTA(IFERROR(FILTER(#REF!,(REGEXMATCH(#REF!, ""Wage""))*(#REF!=""Male"")*(REGEXMATCH(LegalStatus, ""Refugee|Asylum_Seeker""))*(REGEXMATCH(#REF!, ""Baseline""))*(REGEXMATCH(#REF!, Q1)))))/COUNTA(IFERROR(FILTER(#REF!,(REGEXMATCH(#REF!, ""Baseline""))*(REG"&amp;"EXMATCH(#REF!, Q1))*(REGEXMATCH(LegalStatus, ""Refugee|Asylum_Seeker"")*(#REF!=""Male"")))))"),"#DIV/0!")</f>
        <v>#DIV/0!</v>
      </c>
      <c r="T34" s="15" t="str">
        <f ca="1">IFERROR(__xludf.DUMMYFUNCTION("COUNTA(IFERROR(FILTER(#REF!,(REGEXMATCH(#REF!, ""Wage"")*(REGEXMATCH(LegalStatus, ""Refugee|Asylum_Seeker""))*(REGEXMATCH(#REF!, ""Endline""))*(REGEXMATCH(#REF!, Q1))))))/COUNTA(IFERROR(FILTER(#REF!,(REGEXMATCH(#REF!, ""Endline""))*(REGEXMATCH(#REF!, Q1))"&amp;"*(REGEXMATCH(LegalStatus, ""Refugee|Asylum_Seeker"")))))"),"#DIV/0!")</f>
        <v>#DIV/0!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2">
      <c r="A35" s="2"/>
      <c r="B35" s="3" t="s">
        <v>130</v>
      </c>
      <c r="C35" s="15" t="str">
        <f ca="1">IFERROR(__xludf.DUMMYFUNCTION("COUNTA(IFERROR(FILTER(#REF!,(REGEXMATCH(#REF!, ""No"")*(REGEXMATCH(LegalStatus, ""Refugee|Asylum_Seeker""))*(REGEXMATCH(#REF!, ""Baseline""))))))/COUNTA(IFERROR(FILTER(#REF!,(REGEXMATCH(#REF!, ""Baseline""))*(REGEXMATCH(LegalStatus, ""Refugee|Asylum_Seeke"&amp;"r"")))))"),"#DIV/0!")</f>
        <v>#DIV/0!</v>
      </c>
      <c r="D35" s="15" t="str">
        <f ca="1">IFERROR(__xludf.DUMMYFUNCTION("COUNTA(IFERROR(FILTER(#REF!,(REGEXMATCH(#REF!, ""No"")*(#REF!=""Female"")*(REGEXMATCH(LegalStatus, ""Refugee|Asylum_Seeker""))*(REGEXMATCH(#REF!, ""Baseline""))))))/COUNTA(IFERROR(FILTER(#REF!,(REGEXMATCH(#REF!, ""Baseline""))*(REGEXMATCH(LegalStatus, ""R"&amp;"efugee|Asylum_Seeker"")*(#REF!=""Female"")))))"),"#DIV/0!")</f>
        <v>#DIV/0!</v>
      </c>
      <c r="E35" s="15" t="str">
        <f ca="1">IFERROR(__xludf.DUMMYFUNCTION("COUNTA(IFERROR(FILTER(#REF!,(REGEXMATCH(#REF!, ""No"")*(REGEXMATCH(LegalStatus, ""Refugee|Asylum_Seeker""))*(#REF!=""Male"")*(REGEXMATCH(#REF!, ""Baseline""))))))/COUNTA(IFERROR(FILTER(#REF!,(REGEXMATCH(#REF!, ""Baseline""))*(REGEXMATCH(LegalStatus, ""Ref"&amp;"ugee|Asylum_Seeker"")*(#REF!=""Male"")))))"),"#DIV/0!")</f>
        <v>#DIV/0!</v>
      </c>
      <c r="F35" s="15" t="str">
        <f ca="1">IFERROR(__xludf.DUMMYFUNCTION("COUNTA(IFERROR(FILTER(#REF!,(REGEXMATCH(#REF!, ""No"")*(REGEXMATCH(LegalStatus, ""Refugee|Asylum_Seeker""))*(REGEXMATCH(#REF!, ""Endline""))))))/COUNTA(IFERROR(FILTER(#REF!,(REGEXMATCH(#REF!, ""Endline""))*(REGEXMATCH(LegalStatus, ""Refugee|Asylum_Seeker"&amp;""")))))"),"#DIV/0!")</f>
        <v>#DIV/0!</v>
      </c>
      <c r="G35" s="15" t="str">
        <f ca="1">IFERROR(__xludf.DUMMYFUNCTION("COUNTA(IFERROR(FILTER(#REF!,(REGEXMATCH(#REF!, ""No"")*(#REF!=""Female"")*(REGEXMATCH(LegalStatus, ""Refugee|Asylum_Seeker""))*(REGEXMATCH(#REF!, ""Endline""))))))/COUNTA(IFERROR(FILTER(#REF!,(REGEXMATCH(#REF!, ""Endline""))*(REGEXMATCH(LegalStatus, ""Ref"&amp;"ugee|Asylum_Seeker"")*(#REF!=""Female"")))))"),"#DIV/0!")</f>
        <v>#DIV/0!</v>
      </c>
      <c r="H35" s="15" t="str">
        <f ca="1">IFERROR(__xludf.DUMMYFUNCTION("COUNTA(IFERROR(FILTER(#REF!,(REGEXMATCH(#REF!, ""No"")*(REGEXMATCH(LegalStatus, ""Refugee|Asylum_Seeker""))*(#REF!=""Male"")*(REGEXMATCH(#REF!, ""Endline""))))))/COUNTA(IFERROR(FILTER(#REF!,(REGEXMATCH(#REF!, ""Endline""))*(REGEXMATCH(LegalStatus, ""Refug"&amp;"ee|Asylum_Seeker"")*(#REF!=""Male"")))))"),"#DIV/0!")</f>
        <v>#DIV/0!</v>
      </c>
      <c r="I35" s="10"/>
      <c r="J35" s="8"/>
      <c r="K35" s="8"/>
      <c r="L35" s="8"/>
      <c r="M35" s="28"/>
      <c r="N35" s="2"/>
      <c r="O35" s="2"/>
      <c r="P35" s="2" t="s">
        <v>130</v>
      </c>
      <c r="Q35" s="15" t="str">
        <f ca="1">IFERROR(__xludf.DUMMYFUNCTION("COUNTA(IFERROR(FILTER(#REF!,(REGEXMATCH(#REF!, ""No"")*(REGEXMATCH(LegalStatus, ""Refugee|Asylum_Seeker""))*(REGEXMATCH(#REF!, ""Baseline""))*(REGEXMATCH(#REF!, Q1))))))/COUNTA(IFERROR(FILTER(#REF!,(REGEXMATCH(#REF!, ""Baseline""))*(REGEXMATCH(#REF!, Q1))"&amp;"*(REGEXMATCH(LegalStatus, ""Refugee|Asylum_Seeker"")))))"),"#DIV/0!")</f>
        <v>#DIV/0!</v>
      </c>
      <c r="R35" s="15" t="str">
        <f ca="1">IFERROR(__xludf.DUMMYFUNCTION("COUNTA(IFERROR(FILTER(#REF!,(REGEXMATCH(#REF!, ""No"")*(#REF!=""Female"")*(REGEXMATCH(LegalStatus, ""Refugee|Asylum_Seeker""))*(REGEXMATCH(#REF!, ""Baseline""))*(REGEXMATCH(#REF!, Q1))))))/COUNTA(IFERROR(FILTER(#REF!,(REGEXMATCH(#REF!, ""Baseline""))*(REG"&amp;"EXMATCH(#REF!, Q1))*(REGEXMATCH(LegalStatus, ""Refugee|Asylum_Seeker"")*(#REF!=""Female"")))))"),"#DIV/0!")</f>
        <v>#DIV/0!</v>
      </c>
      <c r="S35" s="15" t="str">
        <f ca="1">IFERROR(__xludf.DUMMYFUNCTION("COUNTA(IFERROR(FILTER(#REF!,(REGEXMATCH(#REF!, ""No"")*(REGEXMATCH(LegalStatus, ""Refugee|Asylum_Seeker""))*(#REF!=""Male"")*(REGEXMATCH(#REF!, ""Baseline""))*(REGEXMATCH(#REF!, Q1))))))/COUNTA(IFERROR(FILTER(#REF!,(REGEXMATCH(#REF!, ""Baseline""))*(REGEX"&amp;"MATCH(#REF!, Q1))*(REGEXMATCH(LegalStatus, ""Refugee|Asylum_Seeker"")*(#REF!=""Male"")))))"),"#DIV/0!")</f>
        <v>#DIV/0!</v>
      </c>
      <c r="T35" s="15" t="str">
        <f ca="1">IFERROR(__xludf.DUMMYFUNCTION("COUNTA(IFERROR(FILTER(#REF!,(REGEXMATCH(#REF!, ""No"")*(REGEXMATCH(LegalStatus, ""Refugee|Asylum_Seeker""))*(REGEXMATCH(#REF!, ""Endline""))*(REGEXMATCH(#REF!, Q1))))))/COUNTA(IFERROR(FILTER(#REF!,(REGEXMATCH(#REF!, ""Endline""))*(REGEXMATCH(#REF!, Q1))*("&amp;"REGEXMATCH(LegalStatus, ""Refugee|Asylum_Seeker"")))))"),"#DIV/0!")</f>
        <v>#DIV/0!</v>
      </c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2">
      <c r="A37" s="32" t="s">
        <v>135</v>
      </c>
      <c r="B37" s="30"/>
      <c r="C37" s="14" t="s">
        <v>108</v>
      </c>
      <c r="D37" s="14"/>
      <c r="E37" s="14"/>
      <c r="F37" s="14" t="s">
        <v>109</v>
      </c>
      <c r="G37" s="2"/>
      <c r="H37" s="2"/>
      <c r="I37" s="2"/>
      <c r="J37" s="2"/>
      <c r="K37" s="2"/>
      <c r="L37" s="2"/>
      <c r="M37" s="2"/>
      <c r="N37" s="2"/>
      <c r="O37" s="29" t="s">
        <v>135</v>
      </c>
      <c r="P37" s="30"/>
      <c r="Q37" s="14" t="s">
        <v>108</v>
      </c>
      <c r="R37" s="14"/>
      <c r="S37" s="14"/>
      <c r="T37" s="14" t="s">
        <v>109</v>
      </c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2">
      <c r="A38" s="6"/>
      <c r="B38" s="31" t="s">
        <v>136</v>
      </c>
      <c r="C38" s="15" t="str">
        <f ca="1">IFERROR(__xludf.DUMMYFUNCTION("COUNTA(IFERROR(FILTER(#REF!,(#REF!=""No"")*(REGEXMATCH(LegalStatus, ""Refugee|Asylum_Seeker""))*(REGEXMATCH(#REF!, ""Baseline"")))))/COUNTA(IFERROR(FILTER(#REF!,(REGEXMATCH(#REF!, ""Baseline""))*(REGEXMATCH(LegalStatus, ""Refugee|Asylum_Seeker"")))))"),"#DIV/0!")</f>
        <v>#DIV/0!</v>
      </c>
      <c r="D38" s="15"/>
      <c r="E38" s="15"/>
      <c r="F38" s="15" t="str">
        <f ca="1">IFERROR(__xludf.DUMMYFUNCTION("COUNTA(IFERROR(FILTER(#REF!,(#REF!=""No"")*(REGEXMATCH(LegalStatus, ""Refugee|Asylum_Seeker""))*(REGEXMATCH(#REF!, ""Endline"")))))/COUNTA(IFERROR(FILTER(#REF!,(REGEXMATCH(#REF!, ""Endline""))*(REGEXMATCH(LegalStatus, ""Refugee|Asylum_Seeker"")))))"),"#DIV/0!")</f>
        <v>#DIV/0!</v>
      </c>
      <c r="G38" s="2"/>
      <c r="H38" s="2"/>
      <c r="I38" s="2"/>
      <c r="J38" s="2"/>
      <c r="K38" s="2"/>
      <c r="L38" s="2"/>
      <c r="M38" s="2"/>
      <c r="N38" s="2"/>
      <c r="O38" s="6"/>
      <c r="P38" s="31" t="s">
        <v>136</v>
      </c>
      <c r="Q38" s="15" t="str">
        <f ca="1">IFERROR(__xludf.DUMMYFUNCTION("COUNTA(IFERROR(FILTER(#REF!,(#REF!=""No"")*(REGEXMATCH(LegalStatus, ""Refugee|Asylum_Seeker""))*(REGEXMATCH(#REF!, ""Baseline""))*(REGEXMATCH(#REF!, Q1)))))/COUNTA(IFERROR(FILTER(#REF!,(REGEXMATCH(#REF!, ""Baseline""))*(REGEXMATCH(#REF!, Q1))*(REGEXMATCH("&amp;"LegalStatus, ""Refugee|Asylum_Seeker"")))))"),"#DIV/0!")</f>
        <v>#DIV/0!</v>
      </c>
      <c r="R38" s="15"/>
      <c r="S38" s="15"/>
      <c r="T38" s="15" t="str">
        <f ca="1">IFERROR(__xludf.DUMMYFUNCTION("COUNTA(IFERROR(FILTER(#REF!,(#REF!=""No"")*(REGEXMATCH(LegalStatus, ""Refugee|Asylum_Seeker""))*(REGEXMATCH(#REF!, ""Endline""))*(REGEXMATCH(#REF!, Q1)))))/COUNTA(IFERROR(FILTER(#REF!,(REGEXMATCH(#REF!, ""Endline""))*(REGEXMATCH(#REF!, Q1))*(REGEXMATCH(Le"&amp;"galStatus, ""Refugee|Asylum_Seeker"")))))"),"#DIV/0!")</f>
        <v>#DIV/0!</v>
      </c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2">
      <c r="A39" s="2"/>
      <c r="B39" s="31" t="s">
        <v>137</v>
      </c>
      <c r="C39" s="15" t="str">
        <f ca="1">IFERROR(__xludf.DUMMYFUNCTION("COUNTA(IFERROR(FILTER(#REF!,(#REF!=""Family"")*(REGEXMATCH(LegalStatus, ""Refugee|Asylum_Seeker""))*(REGEXMATCH(#REF!, ""Baseline"")))))/COUNTA(IFERROR(FILTER(#REF!,(REGEXMATCH(#REF!, ""Baseline""))*(REGEXMATCH(LegalStatus, ""Refugee|Asylum_Seeker"")))))"),"#DIV/0!")</f>
        <v>#DIV/0!</v>
      </c>
      <c r="D39" s="15"/>
      <c r="E39" s="15"/>
      <c r="F39" s="15" t="str">
        <f ca="1">IFERROR(__xludf.DUMMYFUNCTION("COUNTA(IFERROR(FILTER(#REF!,(#REF!=""Family"")*(REGEXMATCH(LegalStatus, ""Refugee|Asylum_Seeker""))*(REGEXMATCH(#REF!, ""Endline"")))))/COUNTA(IFERROR(FILTER(#REF!,(REGEXMATCH(#REF!, ""Endline""))*(REGEXMATCH(LegalStatus, ""Refugee|Asylum_Seeker"")))))"),"#DIV/0!")</f>
        <v>#DIV/0!</v>
      </c>
      <c r="G39" s="25"/>
      <c r="H39" s="25"/>
      <c r="I39" s="25"/>
      <c r="J39" s="2"/>
      <c r="K39" s="2"/>
      <c r="L39" s="2"/>
      <c r="M39" s="2"/>
      <c r="N39" s="2"/>
      <c r="O39" s="2"/>
      <c r="P39" s="31" t="s">
        <v>137</v>
      </c>
      <c r="Q39" s="15" t="str">
        <f ca="1">IFERROR(__xludf.DUMMYFUNCTION("COUNTA(IFERROR(FILTER(#REF!,(#REF!=""Family"")*(REGEXMATCH(LegalStatus, ""Refugee|Asylum_Seeker""))*(REGEXMATCH(#REF!, ""Baseline""))*(REGEXMATCH(#REF!, Q1)))))/COUNTA(IFERROR(FILTER(#REF!,(REGEXMATCH(#REF!, ""Baseline""))*(REGEXMATCH(#REF!, Q1))*(REGEXMA"&amp;"TCH(LegalStatus, ""Refugee|Asylum_Seeker"")))))"),"#DIV/0!")</f>
        <v>#DIV/0!</v>
      </c>
      <c r="R39" s="15"/>
      <c r="S39" s="15"/>
      <c r="T39" s="15" t="str">
        <f ca="1">IFERROR(__xludf.DUMMYFUNCTION("COUNTA(IFERROR(FILTER(#REF!,(#REF!=""Family"")*(REGEXMATCH(LegalStatus, ""Refugee|Asylum_Seeker""))*(REGEXMATCH(#REF!, ""Endline""))*(REGEXMATCH(#REF!, Q1)))))/COUNTA(IFERROR(FILTER(#REF!,(REGEXMATCH(#REF!, ""Endline""))*(REGEXMATCH(#REF!, Q1))*(REGEXMATC"&amp;"H(LegalStatus, ""Refugee|Asylum_Seeker"")))))"),"#DIV/0!")</f>
        <v>#DIV/0!</v>
      </c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2">
      <c r="A40" s="2"/>
      <c r="B40" s="31" t="s">
        <v>138</v>
      </c>
      <c r="C40" s="15" t="str">
        <f ca="1">IFERROR(__xludf.DUMMYFUNCTION("COUNTA(IFERROR(FILTER(#REF!,((#REF!=""FriBases"")*(REGEXMATCH(LegalStatus, ""Refugee|Asylum_Seeker""))*(REGEXMATCH(#REF!, ""Baseline""))))))/COUNTA(IFERROR(FILTER(#REF!,(REGEXMATCH(#REF!, ""Baseline""))*(REGEXMATCH(LegalStatus, ""Refugee|Asylum_Seeker""))"&amp;")))"),"#DIV/0!")</f>
        <v>#DIV/0!</v>
      </c>
      <c r="D40" s="15"/>
      <c r="E40" s="15"/>
      <c r="F40" s="15" t="str">
        <f ca="1">IFERROR(__xludf.DUMMYFUNCTION("COUNTA(IFERROR(FILTER(#REF!,((#REF!=""Friends"")*(REGEXMATCH(LegalStatus, ""Refugee|Asylum_Seeker""))*(REGEXMATCH(#REF!, ""Endline""))))))/COUNTA(IFERROR(FILTER(#REF!,(REGEXMATCH(#REF!, ""Endline""))*(REGEXMATCH(LegalStatus, ""Refugee|Asylum_Seeker"")))))"),"#DIV/0!")</f>
        <v>#DIV/0!</v>
      </c>
      <c r="G40" s="2"/>
      <c r="H40" s="2"/>
      <c r="I40" s="2"/>
      <c r="J40" s="2"/>
      <c r="K40" s="2"/>
      <c r="L40" s="2"/>
      <c r="M40" s="2"/>
      <c r="N40" s="2"/>
      <c r="O40" s="2"/>
      <c r="P40" s="31" t="s">
        <v>138</v>
      </c>
      <c r="Q40" s="15" t="str">
        <f ca="1">IFERROR(__xludf.DUMMYFUNCTION("COUNTA(IFERROR(FILTER(#REF!,((#REF!=""FriBases"")*(REGEXMATCH(LegalStatus, ""Refugee|Asylum_Seeker""))*(REGEXMATCH(#REF!, ""Baseline""))*(REGEXMATCH(#REF!, Q1))))))/COUNTA(IFERROR(FILTER(#REF!,(REGEXMATCH(#REF!, ""Baseline""))*(REGEXMATCH(#REF!, Q1))*(REG"&amp;"EXMATCH(LegalStatus, ""Refugee|Asylum_Seeker"")))))"),"#DIV/0!")</f>
        <v>#DIV/0!</v>
      </c>
      <c r="R40" s="15"/>
      <c r="S40" s="15"/>
      <c r="T40" s="15" t="str">
        <f ca="1">IFERROR(__xludf.DUMMYFUNCTION("COUNTA(IFERROR(FILTER(#REF!,((#REF!=""Friends"")*(REGEXMATCH(LegalStatus, ""Refugee|Asylum_Seeker""))*(REGEXMATCH(#REF!, ""Endline""))*(REGEXMATCH(#REF!, Q1))))))/COUNTA(IFERROR(FILTER(#REF!,(REGEXMATCH(#REF!, ""Endline""))*(REGEXMATCH(#REF!, Q1))*(REGEXM"&amp;"ATCH(LegalStatus, ""Refugee|Asylum_Seeker"")))))"),"#DIV/0!")</f>
        <v>#DIV/0!</v>
      </c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2">
      <c r="A41" s="2"/>
      <c r="B41" s="31" t="s">
        <v>139</v>
      </c>
      <c r="C41" s="15" t="str">
        <f ca="1">IFERROR(__xludf.DUMMYFUNCTION("COUNTA(IFERROR(FILTER(#REF!,(#REF!=""Other_Refugees"")*(REGEXMATCH(LegalStatus, ""Refugee|Asylum_Seeker""))*(REGEXMATCH(#REF!, ""Baseline"")))))/COUNTA(IFERROR(FILTER(#REF!,(REGEXMATCH(#REF!, ""Baseline""))*(REGEXMATCH(LegalStatus, ""Refugee|Asylum_Seeker"&amp;""")))))"),"#DIV/0!")</f>
        <v>#DIV/0!</v>
      </c>
      <c r="D41" s="15"/>
      <c r="E41" s="15"/>
      <c r="F41" s="15" t="str">
        <f ca="1">IFERROR(__xludf.DUMMYFUNCTION("COUNTA(IFERROR(FILTER(#REF!,(#REF!=""Other_Refugees"")*(REGEXMATCH(LegalStatus, ""Refugee|Asylum_Seeker""))*(REGEXMATCH(#REF!, ""Endline"")))))/COUNTA(IFERROR(FILTER(#REF!,(REGEXMATCH(#REF!, ""Endline""))*(REGEXMATCH(LegalStatus, ""Refugee|Asylum_Seeker"""&amp;")))))"),"#DIV/0!")</f>
        <v>#DIV/0!</v>
      </c>
      <c r="G41" s="2"/>
      <c r="H41" s="2"/>
      <c r="I41" s="2"/>
      <c r="J41" s="2"/>
      <c r="K41" s="2"/>
      <c r="L41" s="2"/>
      <c r="M41" s="2"/>
      <c r="N41" s="2"/>
      <c r="O41" s="2"/>
      <c r="P41" s="31" t="s">
        <v>139</v>
      </c>
      <c r="Q41" s="15" t="str">
        <f ca="1">IFERROR(__xludf.DUMMYFUNCTION("COUNTA(IFERROR(FILTER(#REF!,(#REF!=""Other_Refugees"")*(REGEXMATCH(LegalStatus, ""Refugee|Asylum_Seeker""))*(REGEXMATCH(#REF!, ""Baseline""))*(REGEXMATCH(#REF!, Q1)))))/COUNTA(IFERROR(FILTER(#REF!,(REGEXMATCH(#REF!, ""Baseline""))*(REGEXMATCH(#REF!, Q1))*"&amp;"(REGEXMATCH(LegalStatus, ""Refugee|Asylum_Seeker"")))))"),"#DIV/0!")</f>
        <v>#DIV/0!</v>
      </c>
      <c r="R41" s="15"/>
      <c r="S41" s="15"/>
      <c r="T41" s="15" t="str">
        <f ca="1">IFERROR(__xludf.DUMMYFUNCTION("COUNTA(IFERROR(FILTER(#REF!,(#REF!=""Other_Refugees"")*(REGEXMATCH(LegalStatus, ""Refugee|Asylum_Seeker""))*(REGEXMATCH(#REF!, ""Endline""))*(REGEXMATCH(#REF!, Q1)))))/COUNTA(IFERROR(FILTER(#REF!,(REGEXMATCH(#REF!, ""Endline""))*(REGEXMATCH(#REF!, Q1))*(R"&amp;"EGEXMATCH(LegalStatus, ""Refugee|Asylum_Seeker"")))))"),"#DIV/0!")</f>
        <v>#DIV/0!</v>
      </c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2">
      <c r="A42" s="2"/>
      <c r="B42" s="31" t="s">
        <v>140</v>
      </c>
      <c r="C42" s="15" t="str">
        <f ca="1">IFERROR(__xludf.DUMMYFUNCTION("COUNTA(IFERROR(FILTER(#REF!,(#REF!=""Host_Community"")*(REGEXMATCH(LegalStatus, ""Refugee|Asylum_Seeker""))*(REGEXMATCH(#REF!, ""Baseline"")))))/COUNTA(IFERROR(FILTER(#REF!,(REGEXMATCH(#REF!, ""Baseline""))*(REGEXMATCH(LegalStatus, ""Refugee|Asylum_Seeker"&amp;""")))))"),"#DIV/0!")</f>
        <v>#DIV/0!</v>
      </c>
      <c r="D42" s="15"/>
      <c r="E42" s="15"/>
      <c r="F42" s="15" t="str">
        <f ca="1">IFERROR(__xludf.DUMMYFUNCTION("COUNTA(IFERROR(FILTER(#REF!,(#REF!=""Host_Community"")*(REGEXMATCH(LegalStatus, ""Refugee|Asylum_Seeker""))*(REGEXMATCH(#REF!, ""Endline"")))))/COUNTA(IFERROR(FILTER(#REF!,(REGEXMATCH(#REF!, ""Endline""))*(REGEXMATCH(LegalStatus, ""Refugee|Asylum_Seeker"""&amp;")))))"),"#DIV/0!")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31" t="s">
        <v>140</v>
      </c>
      <c r="Q42" s="15" t="str">
        <f ca="1">IFERROR(__xludf.DUMMYFUNCTION("COUNTA(IFERROR(FILTER(#REF!,(#REF!=""Host_Community"")*(REGEXMATCH(LegalStatus, ""Refugee|Asylum_Seeker""))*(REGEXMATCH(#REF!, ""Baseline""))*(REGEXMATCH(#REF!, Q1)))))/COUNTA(IFERROR(FILTER(#REF!,(REGEXMATCH(#REF!, ""Baseline""))*(REGEXMATCH(#REF!, Q1))*"&amp;"(REGEXMATCH(LegalStatus, ""Refugee|Asylum_Seeker"")))))"),"#DIV/0!")</f>
        <v>#DIV/0!</v>
      </c>
      <c r="R42" s="15"/>
      <c r="S42" s="15"/>
      <c r="T42" s="15" t="str">
        <f ca="1">IFERROR(__xludf.DUMMYFUNCTION("COUNTA(IFERROR(FILTER(#REF!,(#REF!=""Host_Community"")*(REGEXMATCH(LegalStatus, ""Refugee|Asylum_Seeker""))*(REGEXMATCH(#REF!, ""Endline""))*(REGEXMATCH(#REF!, Q1)))))/COUNTA(IFERROR(FILTER(#REF!,(REGEXMATCH(#REF!, ""Endline""))*(REGEXMATCH(#REF!, Q1))*(R"&amp;"EGEXMATCH(LegalStatus, ""Refugee|Asylum_Seeker"")))))"),"#DIV/0!")</f>
        <v>#DIV/0!</v>
      </c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2">
      <c r="A43" s="2"/>
      <c r="B43" s="31" t="s">
        <v>141</v>
      </c>
      <c r="C43" s="15">
        <f ca="1">1-SUM(C38:C42)</f>
        <v>1</v>
      </c>
      <c r="D43" s="15"/>
      <c r="E43" s="15"/>
      <c r="F43" s="15">
        <f ca="1">1-SUM(F38:F42)</f>
        <v>1</v>
      </c>
      <c r="G43" s="2"/>
      <c r="H43" s="2"/>
      <c r="I43" s="2"/>
      <c r="J43" s="2"/>
      <c r="K43" s="2"/>
      <c r="L43" s="2"/>
      <c r="M43" s="2"/>
      <c r="N43" s="2"/>
      <c r="O43" s="2"/>
      <c r="P43" s="31" t="s">
        <v>141</v>
      </c>
      <c r="Q43" s="15">
        <f ca="1">1-SUM(Q38:Q42)</f>
        <v>1</v>
      </c>
      <c r="R43" s="15"/>
      <c r="S43" s="15"/>
      <c r="T43" s="15">
        <f ca="1">1-SUM(T38:T42)</f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2">
      <c r="A44" s="2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2">
      <c r="A45" s="32" t="s">
        <v>142</v>
      </c>
      <c r="B45" s="30"/>
      <c r="C45" s="14" t="s">
        <v>108</v>
      </c>
      <c r="D45" s="14"/>
      <c r="E45" s="14"/>
      <c r="F45" s="14" t="s">
        <v>109</v>
      </c>
      <c r="G45" s="2"/>
      <c r="H45" s="2"/>
      <c r="I45" s="2"/>
      <c r="J45" s="2"/>
      <c r="K45" s="2"/>
      <c r="L45" s="2"/>
      <c r="M45" s="2"/>
      <c r="N45" s="2"/>
      <c r="O45" s="29" t="s">
        <v>142</v>
      </c>
      <c r="P45" s="30"/>
      <c r="Q45" s="14" t="s">
        <v>108</v>
      </c>
      <c r="R45" s="14"/>
      <c r="S45" s="14"/>
      <c r="T45" s="14" t="s">
        <v>109</v>
      </c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2">
      <c r="A46" s="2"/>
      <c r="B46" s="35" t="s">
        <v>143</v>
      </c>
      <c r="C46" s="33" t="str">
        <f ca="1">IFERROR(__xludf.DUMMYFUNCTION("SUM(IFERROR(FILTER(#REF!,(REGEXMATCH(LegalStatus, ""Refugee|Asylum_Seeker"")*(REGEXMATCH(#REF!, ""Baseline""))))))"),"0")</f>
        <v>0</v>
      </c>
      <c r="D46" s="15" t="e">
        <f t="shared" ref="D46:D49" ca="1" si="0">C46/$C$50</f>
        <v>#DIV/0!</v>
      </c>
      <c r="E46" s="33"/>
      <c r="F46" s="33" t="str">
        <f ca="1">IFERROR(__xludf.DUMMYFUNCTION("SUM(IFERROR(FILTER(#REF!,(REGEXMATCH(LegalStatus, ""Refugee|Asylum_Seeker"")*(REGEXMATCH(#REF!, ""Endline""))))))"),"0")</f>
        <v>0</v>
      </c>
      <c r="G46" s="2"/>
      <c r="H46" s="2"/>
      <c r="I46" s="2"/>
      <c r="J46" s="2"/>
      <c r="K46" s="2"/>
      <c r="L46" s="2"/>
      <c r="M46" s="2"/>
      <c r="N46" s="2"/>
      <c r="O46" s="2"/>
      <c r="P46" s="31" t="s">
        <v>143</v>
      </c>
      <c r="Q46" s="33" t="str">
        <f ca="1">IFERROR(__xludf.DUMMYFUNCTION("SUM(IFERROR(FILTER(#REF!,(REGEXMATCH(LegalStatus, ""Refugee|Asylum_Seeker"")*(REGEXMATCH(#REF!, ""Baseline""))*(REGEXMATCH(#REF!, Q1))))))"),"0")</f>
        <v>0</v>
      </c>
      <c r="R46" s="33"/>
      <c r="S46" s="33"/>
      <c r="T46" s="33" t="str">
        <f ca="1">IFERROR(__xludf.DUMMYFUNCTION("SUM(IFERROR(FILTER(#REF!,(REGEXMATCH(LegalStatus, ""Refugee|Asylum_Seeker"")*(REGEXMATCH(#REF!, ""Endline""))*(REGEXMATCH(#REF!, Q1))))))"),"0")</f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2">
      <c r="A47" s="2"/>
      <c r="B47" s="35" t="s">
        <v>144</v>
      </c>
      <c r="C47" s="33" t="str">
        <f ca="1">IFERROR(__xludf.DUMMYFUNCTION("SUM(IFERROR(FILTER(#REF!,(REGEXMATCH(LegalStatus, ""Refugee|Asylum_Seeker"")*(REGEXMATCH(#REF!, ""Baseline""))))))"),"0")</f>
        <v>0</v>
      </c>
      <c r="D47" s="15" t="e">
        <f t="shared" ca="1" si="0"/>
        <v>#DIV/0!</v>
      </c>
      <c r="E47" s="33"/>
      <c r="F47" s="33" t="str">
        <f ca="1">IFERROR(__xludf.DUMMYFUNCTION("SUM(IFERROR(FILTER(#REF!,(REGEXMATCH(LegalStatus, ""Refugee|Asylum_Seeker"")*(REGEXMATCH(#REF!, ""Endline""))))))"),"0")</f>
        <v>0</v>
      </c>
      <c r="G47" s="2"/>
      <c r="H47" s="2"/>
      <c r="I47" s="2"/>
      <c r="J47" s="2"/>
      <c r="K47" s="2"/>
      <c r="L47" s="2"/>
      <c r="M47" s="2"/>
      <c r="N47" s="2"/>
      <c r="O47" s="2"/>
      <c r="P47" s="31" t="s">
        <v>144</v>
      </c>
      <c r="Q47" s="33" t="str">
        <f ca="1">IFERROR(__xludf.DUMMYFUNCTION("SUM(IFERROR(FILTER(#REF!,(REGEXMATCH(LegalStatus, ""Refugee|Asylum_Seeker"")*(REGEXMATCH(#REF!, ""Baseline""))*(REGEXMATCH(#REF!, Q1))))))"),"0")</f>
        <v>0</v>
      </c>
      <c r="R47" s="33"/>
      <c r="S47" s="33"/>
      <c r="T47" s="33" t="str">
        <f ca="1">IFERROR(__xludf.DUMMYFUNCTION("SUM(IFERROR(FILTER(#REF!,(REGEXMATCH(LegalStatus, ""Refugee|Asylum_Seeker"")*(REGEXMATCH(#REF!, ""Endline""))*(REGEXMATCH(#REF!, Q1))))))"),"0")</f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2">
      <c r="A48" s="2"/>
      <c r="B48" s="35" t="s">
        <v>145</v>
      </c>
      <c r="C48" s="33" t="str">
        <f ca="1">IFERROR(__xludf.DUMMYFUNCTION("SUM(IFERROR(FILTER(#REF!,(REGEXMATCH(LegalStatus, ""Refugee|Asylum_Seeker"")*(REGEXMATCH(#REF!, ""Baseline""))))))"),"0")</f>
        <v>0</v>
      </c>
      <c r="D48" s="15" t="e">
        <f t="shared" ca="1" si="0"/>
        <v>#DIV/0!</v>
      </c>
      <c r="E48" s="33"/>
      <c r="F48" s="33" t="str">
        <f ca="1">IFERROR(__xludf.DUMMYFUNCTION("SUM(IFERROR(FILTER(#REF!,(REGEXMATCH(LegalStatus, ""Refugee|Asylum_Seeker"")*(REGEXMATCH(#REF!, ""Endline""))))))"),"0")</f>
        <v>0</v>
      </c>
      <c r="G48" s="2"/>
      <c r="H48" s="2"/>
      <c r="I48" s="2"/>
      <c r="J48" s="2"/>
      <c r="K48" s="2"/>
      <c r="L48" s="2"/>
      <c r="M48" s="2"/>
      <c r="N48" s="2"/>
      <c r="O48" s="2"/>
      <c r="P48" s="31" t="s">
        <v>145</v>
      </c>
      <c r="Q48" s="33" t="str">
        <f ca="1">IFERROR(__xludf.DUMMYFUNCTION("SUM(IFERROR(FILTER(#REF!,(REGEXMATCH(LegalStatus, ""Refugee|Asylum_Seeker"")*(REGEXMATCH(#REF!, ""Baseline""))*(REGEXMATCH(#REF!, Q1))))))"),"0")</f>
        <v>0</v>
      </c>
      <c r="R48" s="33"/>
      <c r="S48" s="33"/>
      <c r="T48" s="33" t="str">
        <f ca="1">IFERROR(__xludf.DUMMYFUNCTION("SUM(IFERROR(FILTER(#REF!,(REGEXMATCH(LegalStatus, ""Refugee|Asylum_Seeker"")*(REGEXMATCH(#REF!, ""Endline""))*(REGEXMATCH(#REF!, Q1))))))"),"0")</f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2">
      <c r="A49" s="2"/>
      <c r="B49" s="35" t="s">
        <v>146</v>
      </c>
      <c r="C49" s="33" t="str">
        <f ca="1">IFERROR(__xludf.DUMMYFUNCTION("SUM(IFERROR(FILTER(#REF!,(REGEXMATCH(LegalStatus, ""Refugee|Asylum_Seeker"")*(REGEXMATCH(#REF!, ""Baseline""))))))"),"0")</f>
        <v>0</v>
      </c>
      <c r="D49" s="15" t="e">
        <f t="shared" ca="1" si="0"/>
        <v>#DIV/0!</v>
      </c>
      <c r="E49" s="33"/>
      <c r="F49" s="33" t="str">
        <f ca="1">IFERROR(__xludf.DUMMYFUNCTION("SUM(IFERROR(FILTER(#REF!,(REGEXMATCH(LegalStatus, ""Refugee|Asylum_Seeker"")*(REGEXMATCH(#REF!, ""Endline""))))))"),"0")</f>
        <v>0</v>
      </c>
      <c r="G49" s="2"/>
      <c r="H49" s="2"/>
      <c r="I49" s="25"/>
      <c r="J49" s="2"/>
      <c r="K49" s="2"/>
      <c r="L49" s="2"/>
      <c r="M49" s="2"/>
      <c r="N49" s="2"/>
      <c r="O49" s="2"/>
      <c r="P49" s="31" t="s">
        <v>146</v>
      </c>
      <c r="Q49" s="33" t="str">
        <f ca="1">IFERROR(__xludf.DUMMYFUNCTION("SUM(IFERROR(FILTER(#REF!,(REGEXMATCH(LegalStatus, ""Refugee|Asylum_Seeker"")*(REGEXMATCH(#REF!, ""Baseline""))*(REGEXMATCH(#REF!, Q1))))))"),"0")</f>
        <v>0</v>
      </c>
      <c r="R49" s="33"/>
      <c r="S49" s="33"/>
      <c r="T49" s="33" t="str">
        <f ca="1">IFERROR(__xludf.DUMMYFUNCTION("SUM(IFERROR(FILTER(#REF!,(REGEXMATCH(LegalStatus, ""Refugee|Asylum_Seeker"")*(REGEXMATCH(#REF!, ""Endline""))*(REGEXMATCH(#REF!, Q1))))))"),"0")</f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2">
      <c r="A50" s="2"/>
      <c r="B50" s="31"/>
      <c r="C50" s="34">
        <f ca="1">SUM(C46:C49)</f>
        <v>0</v>
      </c>
      <c r="D50" s="34"/>
      <c r="E50" s="34"/>
      <c r="F50" s="34">
        <f ca="1">SUM(F46:F49)</f>
        <v>0</v>
      </c>
      <c r="G50" s="2"/>
      <c r="H50" s="2"/>
      <c r="I50" s="2"/>
      <c r="J50" s="2"/>
      <c r="K50" s="2"/>
      <c r="L50" s="2"/>
      <c r="M50" s="2"/>
      <c r="N50" s="2"/>
      <c r="O50" s="2"/>
      <c r="P50" s="31"/>
      <c r="Q50" s="34">
        <f ca="1">SUM(Q46:Q49)</f>
        <v>0</v>
      </c>
      <c r="R50" s="34"/>
      <c r="S50" s="34"/>
      <c r="T50" s="34">
        <f ca="1">SUM(T46:T49)</f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2">
      <c r="A51" s="2"/>
      <c r="B51" s="31"/>
      <c r="C51" s="34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  <c r="O51" s="2"/>
      <c r="P51" s="31"/>
      <c r="Q51" s="34"/>
      <c r="R51" s="21"/>
      <c r="S51" s="21"/>
      <c r="T51" s="21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2">
      <c r="A52" s="32" t="s">
        <v>147</v>
      </c>
      <c r="B52" s="30"/>
      <c r="C52" s="14" t="s">
        <v>108</v>
      </c>
      <c r="D52" s="14"/>
      <c r="E52" s="14"/>
      <c r="F52" s="14" t="s">
        <v>109</v>
      </c>
      <c r="G52" s="2"/>
      <c r="H52" s="2"/>
      <c r="I52" s="2"/>
      <c r="J52" s="2"/>
      <c r="K52" s="2"/>
      <c r="L52" s="2"/>
      <c r="M52" s="2"/>
      <c r="N52" s="2"/>
      <c r="O52" s="29" t="s">
        <v>147</v>
      </c>
      <c r="P52" s="30"/>
      <c r="Q52" s="14" t="s">
        <v>108</v>
      </c>
      <c r="R52" s="14"/>
      <c r="S52" s="14"/>
      <c r="T52" s="14" t="s">
        <v>109</v>
      </c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2">
      <c r="A53" s="2"/>
      <c r="B53" s="2"/>
      <c r="C53" s="34" t="str">
        <f ca="1">IFERROR(__xludf.DUMMYFUNCTION("sum(C46:C49)/COUNTA(IFERROR(FILTER(#REF!,(REGEXMATCH(#REF!, ""Baseline""))*(REGEXMATCH(LegalStatus, ""Refugee|Asylum_Seeker"")))))"),"#DIV/0!")</f>
        <v>#DIV/0!</v>
      </c>
      <c r="D53" s="34"/>
      <c r="E53" s="34"/>
      <c r="F53" s="34" t="str">
        <f ca="1">IFERROR(__xludf.DUMMYFUNCTION("sum(F46:F49)/COUNTA(IFERROR(FILTER(#REF!,(REGEXMATCH(#REF!, ""Endline""))*(REGEXMATCH(LegalStatus, ""Refugee|Asylum_Seeker"")))))"),"#DIV/0!")</f>
        <v>#DIV/0!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34" t="str">
        <f ca="1">IFERROR(__xludf.DUMMYFUNCTION("sum(Q46:Q49)/COUNTA(IFERROR(FILTER(#REF!,(REGEXMATCH(#REF!, ""Baseline""))*(REGEXMATCH(#REF!, Q1))*(REGEXMATCH(LegalStatus, ""Refugee|Asylum_Seeker"")))))"),"#DIV/0!")</f>
        <v>#DIV/0!</v>
      </c>
      <c r="R53" s="34"/>
      <c r="S53" s="34"/>
      <c r="T53" s="34" t="str">
        <f ca="1">IFERROR(__xludf.DUMMYFUNCTION("sum(T46:T49)/COUNTA(IFERROR(FILTER(#REF!,(REGEXMATCH(#REF!, ""Endline""))*(REGEXMATCH(#REF!, Q1))*(REGEXMATCH(LegalStatus, ""Refugee|Asylum_Seeker"")))))"),"#DIV/0!")</f>
        <v>#DIV/0!</v>
      </c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2">
      <c r="A54" s="2"/>
      <c r="B54" s="2"/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2">
      <c r="A55" s="32" t="s">
        <v>148</v>
      </c>
      <c r="B55" s="30"/>
      <c r="C55" s="14" t="s">
        <v>108</v>
      </c>
      <c r="D55" s="14"/>
      <c r="E55" s="14"/>
      <c r="F55" s="14" t="s">
        <v>109</v>
      </c>
      <c r="G55" s="2"/>
      <c r="H55" s="2"/>
      <c r="I55" s="2"/>
      <c r="J55" s="2"/>
      <c r="K55" s="2"/>
      <c r="L55" s="2"/>
      <c r="M55" s="2"/>
      <c r="N55" s="2"/>
      <c r="O55" s="29" t="s">
        <v>148</v>
      </c>
      <c r="P55" s="30"/>
      <c r="Q55" s="14" t="s">
        <v>108</v>
      </c>
      <c r="R55" s="14"/>
      <c r="S55" s="14"/>
      <c r="T55" s="14" t="s">
        <v>109</v>
      </c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2">
      <c r="A56" s="2"/>
      <c r="B56" s="2" t="s">
        <v>149</v>
      </c>
      <c r="C56" s="15" t="str">
        <f ca="1">IFERROR(__xludf.DUMMYFUNCTION("COUNTA(IFERROR(FILTER(#REF!,(REGEXMATCH(#REF!, ""Increased""))*(REGEXMATCH(LegalStatus, ""Refugee|Asylum_Seeker""))*(REGEXMATCH(#REF!, ""Baseline"")))))/COUNTA(IFERROR(FILTER(#REF!,(REGEXMATCH(LegalStatus, ""Refugee|Asylum_Seeker""))*(REGEXMATCH(#REF!, """&amp;"Baseline"")))))"),"#DIV/0!")</f>
        <v>#DIV/0!</v>
      </c>
      <c r="D56" s="15"/>
      <c r="E56" s="15"/>
      <c r="F5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149</v>
      </c>
      <c r="Q56" s="15" t="str">
        <f ca="1">IFERROR(__xludf.DUMMYFUNCTION("COUNTA(IFERROR(FILTER(#REF!,(REGEXMATCH(#REF!, ""Increased""))*(REGEXMATCH(LegalStatus, ""Refugee|Asylum_Seeker""))*(REGEXMATCH(#REF!, ""Baseline""))*(REGEXMATCH(#REF!, Q1)))))/COUNTA(IFERROR(FILTER(#REF!,(REGEXMATCH(LegalStatus, ""Refugee|Asylum_Seeker"""&amp;"))*(REGEXMATCH(#REF!, ""Baseline""))*(REGEXMATCH(#REF!, Q1)))))"),"#DIV/0!")</f>
        <v>#DIV/0!</v>
      </c>
      <c r="R56" s="15"/>
      <c r="S56" s="15"/>
      <c r="T5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2">
      <c r="A57" s="2"/>
      <c r="B57" s="2" t="s">
        <v>150</v>
      </c>
      <c r="C57" s="15" t="str">
        <f ca="1">IFERROR(__xludf.DUMMYFUNCTION("COUNTA(IFERROR(FILTER(#REF!,(REGEXMATCH(#REF!, ""Same"")*REGEXMATCH(LegalStatus, ""Refugee|Asylum_Seeker"")*REGEXMATCH(#REF!, ""Baseline"")))))/COUNTA(IFERROR(FILTER(#REF!,(REGEXMATCH(LegalStatus, ""Refugee|Asylum_Seeker"")*REGEXMATCH(#REF!, ""Baseline"")"&amp;"))))"),"#DIV/0!")</f>
        <v>#DIV/0!</v>
      </c>
      <c r="D57" s="15"/>
      <c r="E57" s="15"/>
      <c r="F5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150</v>
      </c>
      <c r="Q57" s="15" t="str">
        <f ca="1">IFERROR(__xludf.DUMMYFUNCTION("COUNTA(IFERROR(FILTER(#REF!,(REGEXMATCH(#REF!, ""Same"")*REGEXMATCH(LegalStatus, ""Refugee|Asylum_Seeker"")*REGEXMATCH(#REF!, ""Baseline"")))))/COUNTA(IFERROR(FILTER(#REF!,(REGEXMATCH(LegalStatus, ""Refugee|Asylum_Seeker"")*REGEXMATCH(#REF!, ""Baseline"")"&amp;"))))"),"#DIV/0!")</f>
        <v>#DIV/0!</v>
      </c>
      <c r="R57" s="15"/>
      <c r="S57" s="15"/>
      <c r="T5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2">
      <c r="A58" s="2"/>
      <c r="B58" s="2" t="s">
        <v>151</v>
      </c>
      <c r="C5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58" s="15"/>
      <c r="E58" s="15"/>
      <c r="F5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58" s="2"/>
      <c r="H58" s="2"/>
      <c r="I58" s="2"/>
      <c r="J58" s="2"/>
      <c r="K58" s="2"/>
      <c r="L58" s="2"/>
      <c r="M58" s="2"/>
      <c r="N58" s="2"/>
      <c r="O58" s="2"/>
      <c r="P58" s="2" t="s">
        <v>151</v>
      </c>
      <c r="Q5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58" s="15"/>
      <c r="S58" s="15"/>
      <c r="T5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2">
      <c r="A59" s="6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  <c r="P59" s="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2">
      <c r="A60" s="32" t="s">
        <v>152</v>
      </c>
      <c r="B60" s="30"/>
      <c r="C60" s="14" t="s">
        <v>108</v>
      </c>
      <c r="D60" s="14"/>
      <c r="E60" s="14"/>
      <c r="F60" s="14" t="s">
        <v>109</v>
      </c>
      <c r="G60" s="2"/>
      <c r="H60" s="2"/>
      <c r="I60" s="2"/>
      <c r="J60" s="2"/>
      <c r="K60" s="2"/>
      <c r="L60" s="2"/>
      <c r="M60" s="2"/>
      <c r="N60" s="2"/>
      <c r="O60" s="29" t="s">
        <v>152</v>
      </c>
      <c r="P60" s="30"/>
      <c r="Q60" s="14" t="s">
        <v>108</v>
      </c>
      <c r="R60" s="14"/>
      <c r="S60" s="14"/>
      <c r="T60" s="14" t="s">
        <v>109</v>
      </c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2">
      <c r="A61" s="2"/>
      <c r="B61" s="2" t="s">
        <v>149</v>
      </c>
      <c r="C6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1" s="15"/>
      <c r="E61" s="15"/>
      <c r="F6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1" s="2"/>
      <c r="H61" s="2"/>
      <c r="I6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J61" s="2"/>
      <c r="K61" s="2"/>
      <c r="L61" s="2"/>
      <c r="M61" s="2"/>
      <c r="N61" s="2"/>
      <c r="O61" s="2"/>
      <c r="P61" s="2" t="s">
        <v>149</v>
      </c>
      <c r="Q6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1" s="15"/>
      <c r="S61" s="15"/>
      <c r="T6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2">
      <c r="A62" s="2"/>
      <c r="B62" s="2" t="s">
        <v>150</v>
      </c>
      <c r="C6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62" s="15"/>
      <c r="E62" s="15"/>
      <c r="F6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62" s="2"/>
      <c r="H62" s="2"/>
      <c r="I62" s="2"/>
      <c r="J62" s="2"/>
      <c r="K62" s="2"/>
      <c r="L62" s="2"/>
      <c r="M62" s="2"/>
      <c r="N62" s="2"/>
      <c r="O62" s="2"/>
      <c r="P62" s="2" t="s">
        <v>150</v>
      </c>
      <c r="Q6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62" s="15"/>
      <c r="S62" s="15"/>
      <c r="T6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2">
      <c r="A63" s="2"/>
      <c r="B63" s="2" t="s">
        <v>151</v>
      </c>
      <c r="C6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3" s="15"/>
      <c r="E63" s="15"/>
      <c r="F6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151</v>
      </c>
      <c r="Q6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3" s="15"/>
      <c r="S63" s="15"/>
      <c r="T6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2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2">
      <c r="A65" s="32" t="s">
        <v>153</v>
      </c>
      <c r="B65" s="30"/>
      <c r="C65" s="14" t="s">
        <v>108</v>
      </c>
      <c r="D65" s="14"/>
      <c r="E65" s="14"/>
      <c r="F65" s="14" t="s">
        <v>109</v>
      </c>
      <c r="G65" s="2"/>
      <c r="H65" s="2"/>
      <c r="I65" s="2"/>
      <c r="J65" s="2"/>
      <c r="K65" s="2"/>
      <c r="L65" s="2"/>
      <c r="M65" s="2"/>
      <c r="N65" s="2"/>
      <c r="O65" s="29" t="s">
        <v>153</v>
      </c>
      <c r="P65" s="30"/>
      <c r="Q65" s="14" t="s">
        <v>108</v>
      </c>
      <c r="R65" s="14"/>
      <c r="S65" s="14"/>
      <c r="T65" s="14" t="s">
        <v>109</v>
      </c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2">
      <c r="A66" s="2"/>
      <c r="B66" s="2" t="s">
        <v>149</v>
      </c>
      <c r="C66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6" s="15"/>
      <c r="E66" s="15"/>
      <c r="F6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6" s="2"/>
      <c r="H66" s="2"/>
      <c r="I66" s="2"/>
      <c r="J66" s="2"/>
      <c r="K66" s="2"/>
      <c r="L66" s="2"/>
      <c r="M66" s="2"/>
      <c r="N66" s="2"/>
      <c r="O66" s="2"/>
      <c r="P66" s="2" t="s">
        <v>149</v>
      </c>
      <c r="Q66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6" s="15"/>
      <c r="S66" s="15"/>
      <c r="T6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2">
      <c r="A67" s="2"/>
      <c r="B67" s="2" t="s">
        <v>150</v>
      </c>
      <c r="C67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67" s="15"/>
      <c r="E67" s="15"/>
      <c r="F6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67" s="2"/>
      <c r="H67" s="2"/>
      <c r="I67" s="2"/>
      <c r="J67" s="2"/>
      <c r="K67" s="2"/>
      <c r="L67" s="2"/>
      <c r="M67" s="2"/>
      <c r="N67" s="2"/>
      <c r="O67" s="2"/>
      <c r="P67" s="2" t="s">
        <v>150</v>
      </c>
      <c r="Q67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67" s="15"/>
      <c r="S67" s="15"/>
      <c r="T6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2">
      <c r="A68" s="2"/>
      <c r="B68" s="2" t="s">
        <v>151</v>
      </c>
      <c r="C6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68" s="15"/>
      <c r="E68" s="15"/>
      <c r="F6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68" s="2"/>
      <c r="H68" s="2"/>
      <c r="I68" s="2"/>
      <c r="J68" s="2"/>
      <c r="K68" s="2"/>
      <c r="L68" s="2"/>
      <c r="M68" s="2"/>
      <c r="N68" s="2"/>
      <c r="O68" s="2"/>
      <c r="P68" s="2" t="s">
        <v>151</v>
      </c>
      <c r="Q6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68" s="15"/>
      <c r="S68" s="15"/>
      <c r="T6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2">
      <c r="A69" s="6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  <c r="P69" s="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2">
      <c r="A70" s="32" t="s">
        <v>154</v>
      </c>
      <c r="B70" s="30"/>
      <c r="C70" s="14" t="s">
        <v>108</v>
      </c>
      <c r="D70" s="14"/>
      <c r="E70" s="14"/>
      <c r="F70" s="14" t="s">
        <v>109</v>
      </c>
      <c r="G70" s="2"/>
      <c r="H70" s="2"/>
      <c r="I70" s="2"/>
      <c r="J70" s="2"/>
      <c r="K70" s="2"/>
      <c r="L70" s="2"/>
      <c r="M70" s="2"/>
      <c r="N70" s="2"/>
      <c r="O70" s="29" t="s">
        <v>154</v>
      </c>
      <c r="P70" s="30"/>
      <c r="Q70" s="14" t="s">
        <v>108</v>
      </c>
      <c r="R70" s="14"/>
      <c r="S70" s="14"/>
      <c r="T70" s="14" t="s">
        <v>109</v>
      </c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2">
      <c r="A71" s="2"/>
      <c r="B71" s="2" t="s">
        <v>149</v>
      </c>
      <c r="C7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71" s="15"/>
      <c r="E71" s="15"/>
      <c r="F7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71" s="2"/>
      <c r="H71" s="2"/>
      <c r="I71" s="2"/>
      <c r="J71" s="2"/>
      <c r="K71" s="2"/>
      <c r="L71" s="2"/>
      <c r="M71" s="2"/>
      <c r="N71" s="2"/>
      <c r="O71" s="2"/>
      <c r="P71" s="2" t="s">
        <v>149</v>
      </c>
      <c r="Q7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71" s="15"/>
      <c r="S71" s="15"/>
      <c r="T7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2">
      <c r="A72" s="2"/>
      <c r="B72" s="2" t="s">
        <v>150</v>
      </c>
      <c r="C7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72" s="15"/>
      <c r="E72" s="15"/>
      <c r="F7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72" s="2"/>
      <c r="H72" s="2"/>
      <c r="I72" s="2"/>
      <c r="J72" s="2"/>
      <c r="K72" s="2"/>
      <c r="L72" s="2"/>
      <c r="M72" s="2"/>
      <c r="N72" s="2"/>
      <c r="O72" s="2"/>
      <c r="P72" s="2" t="s">
        <v>150</v>
      </c>
      <c r="Q7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72" s="15"/>
      <c r="S72" s="15"/>
      <c r="T7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2">
      <c r="A73" s="2"/>
      <c r="B73" s="2" t="s">
        <v>151</v>
      </c>
      <c r="C7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73" s="15"/>
      <c r="E73" s="15"/>
      <c r="F7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73" s="2"/>
      <c r="H73" s="2"/>
      <c r="I73" s="2"/>
      <c r="J73" s="2"/>
      <c r="K73" s="2"/>
      <c r="L73" s="2"/>
      <c r="M73" s="2"/>
      <c r="N73" s="2"/>
      <c r="O73" s="2"/>
      <c r="P73" s="2" t="s">
        <v>151</v>
      </c>
      <c r="Q7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73" s="15"/>
      <c r="S73" s="15"/>
      <c r="T7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2">
      <c r="A74" s="2"/>
      <c r="B74" s="2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5"/>
      <c r="Q74" s="1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6">
      <c r="A75" s="26" t="s">
        <v>155</v>
      </c>
      <c r="B75" s="25"/>
      <c r="C75" s="22" t="str">
        <f ca="1">IFERROR(__xludf.DUMMYFUNCTION("COUNTA(IFERROR(FILTER(LegalStatus,(REGEXMATCH(#REF!, ""O2"")*(REGEXMATCH(#REF!, ""Baseline"")*(REGEXMATCH(LegalStatus, ""Refugee|Asylum_Seeker"")))))))"),"0")</f>
        <v>0</v>
      </c>
      <c r="D75" s="2"/>
      <c r="E75" s="2"/>
      <c r="F75" s="22" t="str">
        <f ca="1">IFERROR(__xludf.DUMMYFUNCTION("COUNTA(IFERROR(FILTER(LegalStatus,(REGEXMATCH(#REF!, ""O2"")*(REGEXMATCH(#REF!, ""Endline"")*(REGEXMATCH(LegalStatus, ""Refugee|Asylum_Seeker"")))))))"),"0")</f>
        <v>0</v>
      </c>
      <c r="G75" s="2"/>
      <c r="H75" s="2"/>
      <c r="I75" s="2"/>
      <c r="J75" s="2"/>
      <c r="K75" s="2"/>
      <c r="L75" s="2"/>
      <c r="M75" s="2"/>
      <c r="N75" s="2"/>
      <c r="O75" s="19" t="s">
        <v>155</v>
      </c>
      <c r="P75" s="25"/>
      <c r="Q75" s="22" t="str">
        <f ca="1">IFERROR(__xludf.DUMMYFUNCTION("COUNTA(IFERROR(FILTER(LegalStatus,(REGEXMATCH(#REF!, ""O2"")*(REGEXMATCH(#REF!, ""Baseline"")*REGEXMATCH(#REF!, Q1)*(REGEXMATCH(LegalStatus, ""Refugee|Asylum_Seeker"")))))))"),"0")</f>
        <v>0</v>
      </c>
      <c r="R75" s="2"/>
      <c r="S75" s="2"/>
      <c r="T75" s="22" t="str">
        <f ca="1">IFERROR(__xludf.DUMMYFUNCTION("COUNTA(IFERROR(FILTER(LegalStatus,(REGEXMATCH(#REF!, ""O2"")*(REGEXMATCH(#REF!, ""Endline"")*REGEXMATCH(#REF!, Q1)*(REGEXMATCH(LegalStatus, ""Refugee|Asylum_Seeker"")))))))"),"0")</f>
        <v>0</v>
      </c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2">
      <c r="A76" s="27" t="s">
        <v>134</v>
      </c>
      <c r="B76" s="13"/>
      <c r="C76" s="14" t="s">
        <v>108</v>
      </c>
      <c r="D76" s="12" t="s">
        <v>123</v>
      </c>
      <c r="E76" s="12" t="s">
        <v>124</v>
      </c>
      <c r="F76" s="14" t="s">
        <v>109</v>
      </c>
      <c r="G76" s="12" t="s">
        <v>123</v>
      </c>
      <c r="H76" s="12" t="s">
        <v>124</v>
      </c>
      <c r="I76" s="2"/>
      <c r="J76" s="2"/>
      <c r="K76" s="2"/>
      <c r="L76" s="2"/>
      <c r="M76" s="2"/>
      <c r="N76" s="2"/>
      <c r="O76" s="23" t="s">
        <v>134</v>
      </c>
      <c r="P76" s="13"/>
      <c r="Q76" s="14" t="s">
        <v>108</v>
      </c>
      <c r="R76" s="14" t="s">
        <v>123</v>
      </c>
      <c r="S76" s="14" t="s">
        <v>124</v>
      </c>
      <c r="T76" s="14" t="s">
        <v>109</v>
      </c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2">
      <c r="A77" s="2"/>
      <c r="B77" s="3" t="s">
        <v>156</v>
      </c>
      <c r="C77" s="15" t="str">
        <f ca="1">IFERROR(__xludf.DUMMYFUNCTION("COUNTA(IFERROR(FILTER(#REF!,((#REF!=""Yes"")*(REGEXMATCH(LegalStatus, ""Refugee|Asylum_Seeker"")*(REGEXMATCH(#REF!, ""Baseline"")))))))/COUNTA(IFERROR(FILTER(#REF!,(REGEXMATCH(#REF!, ""Baseline"")*(REGEXMATCH(LegalStatus, ""Refugee|Asylum_Seeker""))))))"),"#DIV/0!")</f>
        <v>#DIV/0!</v>
      </c>
      <c r="D77" s="15" t="str">
        <f ca="1">IFERROR(__xludf.DUMMYFUNCTION("COUNTA(IFERROR(FILTER(#REF!,((#REF!=""Yes"")*(#REF!=""Female"")*(REGEXMATCH(LegalStatus, ""Refugee|Asylum_Seeker"")*(REGEXMATCH(#REF!, ""Baseline"")))))))/COUNTA(IFERROR(FILTER(#REF!,(REGEXMATCH(#REF!, ""Baseline"")*(REGEXMATCH(LegalStatus, ""Refugee|Asyl"&amp;"um_Seeker"")*(#REF!=""Female""))))))"),"#DIV/0!")</f>
        <v>#DIV/0!</v>
      </c>
      <c r="E77" s="15" t="str">
        <f ca="1">IFERROR(__xludf.DUMMYFUNCTION("COUNTA(IFERROR(FILTER(#REF!,((#REF!=""Yes"")*(#REF!=""Male"")*(REGEXMATCH(LegalStatus, ""Refugee|Asylum_Seeker"")*(REGEXMATCH(#REF!, ""Baseline"")))))))/COUNTA(IFERROR(FILTER(#REF!,(REGEXMATCH(#REF!, ""Baseline"")*(REGEXMATCH(LegalStatus, ""Refugee|Asylum"&amp;"_Seeker"")*(#REF!=""Male""))))))"),"#DIV/0!")</f>
        <v>#DIV/0!</v>
      </c>
      <c r="F77" s="15" t="str">
        <f ca="1">IFERROR(__xludf.DUMMYFUNCTION("COUNTA(IFERROR(FILTER(#REF!,((#REF!=""Yes"")*(REGEXMATCH(LegalStatus, ""Refugee|Asylum_Seeker"")*(REGEXMATCH(#REF!, ""Endline"")))))))/COUNTA(IFERROR(FILTER(#REF!,(REGEXMATCH(#REF!, ""Endline"")*(REGEXMATCH(LegalStatus, ""Refugee|Asylum_Seeker""))))))"),"#DIV/0!")</f>
        <v>#DIV/0!</v>
      </c>
      <c r="G77" s="15" t="str">
        <f ca="1">IFERROR(__xludf.DUMMYFUNCTION("COUNTA(IFERROR(FILTER(#REF!,((#REF!=""Yes"")*(#REF!=""Female"")*(REGEXMATCH(LegalStatus, ""Refugee|Asylum_Seeker"")*(REGEXMATCH(#REF!, ""Endline"")))))))/COUNTA(IFERROR(FILTER(#REF!,(REGEXMATCH(#REF!, ""Endline"")*(REGEXMATCH(LegalStatus, ""Refugee|Asylum"&amp;"_Seeker"")*(#REF!=""Female""))))))"),"#DIV/0!")</f>
        <v>#DIV/0!</v>
      </c>
      <c r="H77" s="15" t="str">
        <f ca="1">IFERROR(__xludf.DUMMYFUNCTION("COUNTA(IFERROR(FILTER(#REF!,((#REF!=""Yes"")*(#REF!=""Male"")*(REGEXMATCH(LegalStatus, ""Refugee|Asylum_Seeker"")*(REGEXMATCH(#REF!, ""Endline"")))))))/COUNTA(IFERROR(FILTER(#REF!,(REGEXMATCH(#REF!, ""Endline"")*(REGEXMATCH(LegalStatus, ""Refugee|Asylum_S"&amp;"eeker"")*(#REF!=""Male""))))))"),"#DIV/0!")</f>
        <v>#DIV/0!</v>
      </c>
      <c r="I77" s="2"/>
      <c r="J77" s="2"/>
      <c r="K77" s="2"/>
      <c r="L77" s="2"/>
      <c r="M77" s="2"/>
      <c r="N77" s="2"/>
      <c r="O77" s="2"/>
      <c r="P77" s="2" t="s">
        <v>156</v>
      </c>
      <c r="Q77" s="15" t="str">
        <f ca="1">IFERROR(__xludf.DUMMYFUNCTION("COUNTA(IFERROR(FILTER(#REF!,((#REF!=""Yes"")*(REGEXMATCH(LegalStatus, ""Refugee|Asylum_Seeker"")*(REGEXMATCH(#REF!, ""Baseline""))*(REGEXMATCH(#REF!, Q1)))))))/COUNTA(IFERROR(FILTER(#REF!,(REGEXMATCH(#REF!, ""Baseline"")*(REGEXMATCH(#REF!, Q1))*(REGEXMATC"&amp;"H(LegalStatus, ""Refugee|Asylum_Seeker""))))))"),"#DIV/0!")</f>
        <v>#DIV/0!</v>
      </c>
      <c r="R77" s="15" t="str">
        <f ca="1">IFERROR(__xludf.DUMMYFUNCTION("COUNTA(IFERROR(FILTER(#REF!,((#REF!=""Yes"")*(#REF!=""Female"")*(REGEXMATCH(LegalStatus, ""Refugee|Asylum_Seeker"")*(REGEXMATCH(#REF!, ""Baseline""))*(REGEXMATCH(#REF!, Q1)))))))/COUNTA(IFERROR(FILTER(#REF!,(REGEXMATCH(#REF!, ""Baseline"")*(REGEXMATCH(#RE"&amp;"F!, Q1))*(REGEXMATCH(LegalStatus, ""Refugee|Asylum_Seeker"")*(#REF!=""Female""))))))"),"#DIV/0!")</f>
        <v>#DIV/0!</v>
      </c>
      <c r="S77" s="15" t="str">
        <f ca="1">IFERROR(__xludf.DUMMYFUNCTION("COUNTA(IFERROR(FILTER(#REF!,((#REF!=""Yes"")*(#REF!=""Male"")*(REGEXMATCH(LegalStatus, ""Refugee|Asylum_Seeker"")*(REGEXMATCH(#REF!, ""Baseline""))*(REGEXMATCH(#REF!, Q1)))))))/COUNTA(IFERROR(FILTER(#REF!,(REGEXMATCH(#REF!, ""Baseline"")*(REGEXMATCH(#REF!"&amp;", Q1))*(REGEXMATCH(LegalStatus, ""Refugee|Asylum_Seeker"")*(#REF!=""Male""))))))"),"#DIV/0!")</f>
        <v>#DIV/0!</v>
      </c>
      <c r="T77" s="15" t="str">
        <f ca="1">IFERROR(__xludf.DUMMYFUNCTION("COUNTA(IFERROR(FILTER(#REF!,((#REF!=""Yes"")*(REGEXMATCH(LegalStatus, ""Refugee|Asylum_Seeker"")*(REGEXMATCH(#REF!, ""Endline""))*(REGEXMATCH(#REF!, Q1)))))))/COUNTA(IFERROR(FILTER(#REF!,(REGEXMATCH(#REF!, ""Endline"")*(REGEXMATCH(#REF!, Q1))*(REGEXMATCH("&amp;"LegalStatus, ""Refugee|Asylum_Seeker""))))))"),"#DIV/0!")</f>
        <v>#DIV/0!</v>
      </c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2">
      <c r="A78" s="2"/>
      <c r="B78" s="3" t="s">
        <v>157</v>
      </c>
      <c r="C78" s="15" t="str">
        <f ca="1">IFERROR(__xludf.DUMMYFUNCTION("COUNTA(IFERROR(FILTER(#REF!,(REGEXMATCH(#REF!, ""Yes_LastYear"")*(REGEXMATCH(LegalStatus, ""Refugee|Asylum_Seeker"")*(REGEXMATCH(#REF!, ""Baseline"")))))))/COUNTA(IFERROR(FILTER(#REF!,(REGEXMATCH(#REF!, ""Baseline"")*(REGEXMATCH(LegalStatus, ""Refugee|Asy"&amp;"lum_Seeker""))))))"),"#DIV/0!")</f>
        <v>#DIV/0!</v>
      </c>
      <c r="D78" s="15" t="str">
        <f ca="1">IFERROR(__xludf.DUMMYFUNCTION("COUNTA(IFERROR(FILTER(#REF!,(REGEXMATCH(#REF!, ""Yes_LastYear"")*(#REF!=""Female"")*(REGEXMATCH(LegalStatus, ""Refugee|Asylum_Seeker"")*(REGEXMATCH(#REF!, ""Baseline"")))))))/COUNTA(IFERROR(FILTER(#REF!,(REGEXMATCH(#REF!, ""Baseline"")*(REGEXMATCH(LegalSt"&amp;"atus, ""Refugee|Asylum_Seeker"")*(#REF!=""Female""))))))"),"#DIV/0!")</f>
        <v>#DIV/0!</v>
      </c>
      <c r="E78" s="15" t="str">
        <f ca="1">IFERROR(__xludf.DUMMYFUNCTION("COUNTA(IFERROR(FILTER(#REF!,(REGEXMATCH(#REF!, ""Yes_LastYear"")*(#REF!=""Male"")*(REGEXMATCH(LegalStatus, ""Refugee|Asylum_Seeker"")*(REGEXMATCH(#REF!, ""Baseline"")))))))/COUNTA(IFERROR(FILTER(#REF!,(REGEXMATCH(#REF!, ""Baseline"")*(REGEXMATCH(LegalStat"&amp;"us, ""Refugee|Asylum_Seeker"")*(#REF!=""Male""))))))"),"#DIV/0!")</f>
        <v>#DIV/0!</v>
      </c>
      <c r="F78" s="15" t="str">
        <f ca="1">IFERROR(__xludf.DUMMYFUNCTION("COUNTA(IFERROR(FILTER(#REF!,(REGEXMATCH(#REF!, ""Yes_LastYear"")*(REGEXMATCH(LegalStatus, ""Refugee|Asylum_Seeker"")*(REGEXMATCH(#REF!, ""Endline"")))))))/COUNTA(IFERROR(FILTER(#REF!,(REGEXMATCH(#REF!, ""Endline"")*(REGEXMATCH(LegalStatus, ""Refugee|Asylu"&amp;"m_Seeker""))))))"),"#DIV/0!")</f>
        <v>#DIV/0!</v>
      </c>
      <c r="G78" s="15" t="str">
        <f ca="1">IFERROR(__xludf.DUMMYFUNCTION("COUNTA(IFERROR(FILTER(#REF!,(REGEXMATCH(#REF!, ""Yes_LastYear"")*(#REF!=""Female"")*(REGEXMATCH(LegalStatus, ""Refugee|Asylum_Seeker"")*(REGEXMATCH(#REF!, ""Endline"")))))))/COUNTA(IFERROR(FILTER(#REF!,(REGEXMATCH(#REF!, ""Endline"")*(REGEXMATCH(LegalStat"&amp;"us, ""Refugee|Asylum_Seeker"")*(#REF!=""Female""))))))"),"#DIV/0!")</f>
        <v>#DIV/0!</v>
      </c>
      <c r="H78" s="15" t="str">
        <f ca="1">IFERROR(__xludf.DUMMYFUNCTION("COUNTA(IFERROR(FILTER(#REF!,(REGEXMATCH(#REF!, ""Yes_LastYear"")*(#REF!=""Male"")*(REGEXMATCH(LegalStatus, ""Refugee|Asylum_Seeker"")*(REGEXMATCH(#REF!, ""Endline"")))))))/COUNTA(IFERROR(FILTER(#REF!,(REGEXMATCH(#REF!, ""Endline"")*(REGEXMATCH(LegalStatus"&amp;", ""Refugee|Asylum_Seeker"")*(#REF!=""Male""))))))"),"#DIV/0!")</f>
        <v>#DIV/0!</v>
      </c>
      <c r="I78" s="2"/>
      <c r="J78" s="2"/>
      <c r="K78" s="2"/>
      <c r="L78" s="2"/>
      <c r="M78" s="2"/>
      <c r="N78" s="2"/>
      <c r="O78" s="2"/>
      <c r="P78" s="2" t="s">
        <v>157</v>
      </c>
      <c r="Q78" s="15" t="str">
        <f ca="1">IFERROR(__xludf.DUMMYFUNCTION("COUNTA(IFERROR(FILTER(#REF!,(REGEXMATCH(#REF!, ""Yes_LastYear"")*(REGEXMATCH(LegalStatus, ""Refugee|Asylum_Seeker"")*(REGEXMATCH(#REF!, ""Baseline""))*(REGEXMATCH(#REF!, Q1)))))))/COUNTA(IFERROR(FILTER(#REF!,(REGEXMATCH(#REF!, ""Baseline"")*(REGEXMATCH(#R"&amp;"EF!, Q1))*(REGEXMATCH(LegalStatus, ""Refugee|Asylum_Seeker""))))))"),"#DIV/0!")</f>
        <v>#DIV/0!</v>
      </c>
      <c r="R78" s="15" t="str">
        <f ca="1">IFERROR(__xludf.DUMMYFUNCTION("COUNTA(IFERROR(FILTER(#REF!,(REGEXMATCH(#REF!, ""Yes_LastYear"")*(#REF!=""Female"")*(REGEXMATCH(LegalStatus, ""Refugee|Asylum_Seeker"")*(REGEXMATCH(#REF!, ""Baseline""))*(REGEXMATCH(#REF!, Q1)))))))/COUNTA(IFERROR(FILTER(#REF!,(REGEXMATCH(#REF!, ""Baselin"&amp;"e"")*(REGEXMATCH(#REF!, Q1))*(REGEXMATCH(LegalStatus, ""Refugee|Asylum_Seeker"")*(#REF!=""Female""))))))"),"#DIV/0!")</f>
        <v>#DIV/0!</v>
      </c>
      <c r="S78" s="15" t="str">
        <f ca="1">IFERROR(__xludf.DUMMYFUNCTION("COUNTA(IFERROR(FILTER(#REF!,(REGEXMATCH(#REF!, ""Yes_LastYear"")*(#REF!=""Male"")*(REGEXMATCH(LegalStatus, ""Refugee|Asylum_Seeker"")*(REGEXMATCH(#REF!, ""Baseline""))*(REGEXMATCH(#REF!, Q1)))))))/COUNTA(IFERROR(FILTER(#REF!,(REGEXMATCH(#REF!, ""Baseline"&amp;""")*(REGEXMATCH(#REF!, Q1))*(REGEXMATCH(LegalStatus, ""Refugee|Asylum_Seeker"")*(#REF!=""Male""))))))"),"#DIV/0!")</f>
        <v>#DIV/0!</v>
      </c>
      <c r="T78" s="15" t="str">
        <f ca="1">IFERROR(__xludf.DUMMYFUNCTION("COUNTA(IFERROR(FILTER(#REF!,(REGEXMATCH(#REF!, ""Yes_LastYear"")*(REGEXMATCH(LegalStatus, ""Refugee|Asylum_Seeker"")*(REGEXMATCH(#REF!, ""Endline""))*(REGEXMATCH(#REF!, Q1)))))))/COUNTA(IFERROR(FILTER(#REF!,(REGEXMATCH(#REF!, ""Endline"")*(REGEXMATCH(#REF"&amp;"!, Q1))*(REGEXMATCH(LegalStatus, ""Refugee|Asylum_Seeker""))))))"),"#DIV/0!")</f>
        <v>#DIV/0!</v>
      </c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2">
      <c r="A79" s="2"/>
      <c r="B79" s="3" t="s">
        <v>130</v>
      </c>
      <c r="C79" s="15" t="str">
        <f ca="1">IFERROR(__xludf.DUMMYFUNCTION("COUNTA(IFERROR(FILTER(#REF!,(REGEXMATCH(#REF!, ""No"")*(REGEXMATCH(LegalStatus, ""Refugee|Asylum_Seeker"")*(REGEXMATCH(#REF!, ""Baseline"")))))))/COUNTA(IFERROR(FILTER(#REF!,(REGEXMATCH(#REF!, ""Baseline"")*(REGEXMATCH(LegalStatus, ""Refugee|Asylum_Seeker"&amp;"""))))))"),"#DIV/0!")</f>
        <v>#DIV/0!</v>
      </c>
      <c r="D79" s="15" t="str">
        <f ca="1">IFERROR(__xludf.DUMMYFUNCTION("COUNTA(IFERROR(FILTER(#REF!,(REGEXMATCH(#REF!, ""No"")*(#REF!=""Female"")*(REGEXMATCH(LegalStatus, ""Refugee|Asylum_Seeker"")*(REGEXMATCH(#REF!, ""Baseline"")))))))/COUNTA(IFERROR(FILTER(#REF!,(REGEXMATCH(#REF!, ""Baseline"")*(REGEXMATCH(LegalStatus, ""Re"&amp;"fugee|Asylum_Seeker"")*(#REF!=""Female""))))))"),"#DIV/0!")</f>
        <v>#DIV/0!</v>
      </c>
      <c r="E79" s="15" t="str">
        <f ca="1">IFERROR(__xludf.DUMMYFUNCTION("COUNTA(IFERROR(FILTER(#REF!,(REGEXMATCH(#REF!, ""No"")*(#REF!=""Male"")*(REGEXMATCH(LegalStatus, ""Refugee|Asylum_Seeker"")*(REGEXMATCH(#REF!, ""Baseline"")))))))/COUNTA(IFERROR(FILTER(#REF!,(REGEXMATCH(#REF!, ""Baseline"")*(REGEXMATCH(LegalStatus, ""Refu"&amp;"gee|Asylum_Seeker"")*(#REF!=""Male""))))))"),"#DIV/0!")</f>
        <v>#DIV/0!</v>
      </c>
      <c r="F79" s="15" t="str">
        <f ca="1">IFERROR(__xludf.DUMMYFUNCTION("COUNTA(IFERROR(FILTER(#REF!,(REGEXMATCH(#REF!, ""No"")*(REGEXMATCH(LegalStatus, ""Refugee|Asylum_Seeker"")*(REGEXMATCH(#REF!, ""Endline"")))))))/COUNTA(IFERROR(FILTER(#REF!,(REGEXMATCH(#REF!, ""Endline"")*(REGEXMATCH(LegalStatus, ""Refugee|Asylum_Seeker"""&amp;"))))))"),"#DIV/0!")</f>
        <v>#DIV/0!</v>
      </c>
      <c r="G79" s="15" t="str">
        <f ca="1">IFERROR(__xludf.DUMMYFUNCTION("COUNTA(IFERROR(FILTER(#REF!,(REGEXMATCH(#REF!, ""No"")*(#REF!=""Female"")*(REGEXMATCH(LegalStatus, ""Refugee|Asylum_Seeker"")*(REGEXMATCH(#REF!, ""Endline"")))))))/COUNTA(IFERROR(FILTER(#REF!,(REGEXMATCH(#REF!, ""Endline"")*(REGEXMATCH(LegalStatus, ""Refu"&amp;"gee|Asylum_Seeker"")*(#REF!=""Female""))))))"),"#DIV/0!")</f>
        <v>#DIV/0!</v>
      </c>
      <c r="H79" s="15" t="str">
        <f ca="1">IFERROR(__xludf.DUMMYFUNCTION("COUNTA(IFERROR(FILTER(#REF!,(REGEXMATCH(#REF!, ""No"")*(#REF!=""Male"")*(REGEXMATCH(LegalStatus, ""Refugee|Asylum_Seeker"")*(REGEXMATCH(#REF!, ""Endline"")))))))/COUNTA(IFERROR(FILTER(#REF!,(REGEXMATCH(#REF!, ""Endline"")*(REGEXMATCH(LegalStatus, ""Refuge"&amp;"e|Asylum_Seeker"")*(#REF!=""Male""))))))"),"#DIV/0!")</f>
        <v>#DIV/0!</v>
      </c>
      <c r="I79" s="2"/>
      <c r="J79" s="2"/>
      <c r="K79" s="2"/>
      <c r="L79" s="2"/>
      <c r="M79" s="2"/>
      <c r="N79" s="2"/>
      <c r="O79" s="2"/>
      <c r="P79" s="2" t="s">
        <v>130</v>
      </c>
      <c r="Q79" s="15" t="str">
        <f ca="1">IFERROR(__xludf.DUMMYFUNCTION("COUNTA(IFERROR(FILTER(#REF!,(REGEXMATCH(#REF!, ""No"")*(REGEXMATCH(LegalStatus, ""Refugee|Asylum_Seeker"")*(REGEXMATCH(#REF!, ""Baseline""))*(REGEXMATCH(#REF!, Q1)))))))/COUNTA(IFERROR(FILTER(#REF!,(REGEXMATCH(#REF!, ""Baseline"")*(REGEXMATCH(#REF!, Q1))*"&amp;"(REGEXMATCH(LegalStatus, ""Refugee|Asylum_Seeker""))))))"),"#DIV/0!")</f>
        <v>#DIV/0!</v>
      </c>
      <c r="R79" s="15" t="str">
        <f ca="1">IFERROR(__xludf.DUMMYFUNCTION("COUNTA(IFERROR(FILTER(#REF!,(REGEXMATCH(#REF!, ""No"")*(#REF!=""Female"")*(REGEXMATCH(LegalStatus, ""Refugee|Asylum_Seeker"")*(REGEXMATCH(#REF!, ""Baseline""))*(REGEXMATCH(#REF!, Q1)))))))/COUNTA(IFERROR(FILTER(#REF!,(REGEXMATCH(#REF!, ""Baseline"")*(REGE"&amp;"XMATCH(#REF!, Q1))*(REGEXMATCH(LegalStatus, ""Refugee|Asylum_Seeker"")*(#REF!=""Female""))))))"),"#DIV/0!")</f>
        <v>#DIV/0!</v>
      </c>
      <c r="S79" s="15" t="str">
        <f ca="1">IFERROR(__xludf.DUMMYFUNCTION("COUNTA(IFERROR(FILTER(#REF!,(REGEXMATCH(#REF!, ""No"")*(#REF!=""Male"")*(REGEXMATCH(LegalStatus, ""Refugee|Asylum_Seeker"")*(REGEXMATCH(#REF!, ""Baseline""))*(REGEXMATCH(#REF!, Q1)))))))/COUNTA(IFERROR(FILTER(#REF!,(REGEXMATCH(#REF!, ""Baseline"")*(REGEXM"&amp;"ATCH(#REF!, Q1))*(REGEXMATCH(LegalStatus, ""Refugee|Asylum_Seeker"")*(#REF!=""Male""))))))"),"#DIV/0!")</f>
        <v>#DIV/0!</v>
      </c>
      <c r="T79" s="15" t="str">
        <f ca="1">IFERROR(__xludf.DUMMYFUNCTION("COUNTA(IFERROR(FILTER(#REF!,(REGEXMATCH(#REF!, ""No"")*(REGEXMATCH(LegalStatus, ""Refugee|Asylum_Seeker"")*(REGEXMATCH(#REF!, ""Endline""))*(REGEXMATCH(#REF!, Q1)))))))/COUNTA(IFERROR(FILTER(#REF!,(REGEXMATCH(#REF!, ""Endline"")*(REGEXMATCH(#REF!, Q1))*(R"&amp;"EGEXMATCH(LegalStatus, ""Refugee|Asylum_Seeker""))))))"),"#DIV/0!")</f>
        <v>#DIV/0!</v>
      </c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2">
      <c r="A81" s="27" t="s">
        <v>158</v>
      </c>
      <c r="B81" s="13"/>
      <c r="C81" s="14" t="s">
        <v>108</v>
      </c>
      <c r="D81" s="14"/>
      <c r="E81" s="14"/>
      <c r="F81" s="14" t="s">
        <v>109</v>
      </c>
      <c r="G81" s="2"/>
      <c r="H81" s="2"/>
      <c r="I81" s="2"/>
      <c r="J81" s="2"/>
      <c r="K81" s="2"/>
      <c r="L81" s="2"/>
      <c r="M81" s="2"/>
      <c r="N81" s="2"/>
      <c r="O81" s="23" t="s">
        <v>158</v>
      </c>
      <c r="P81" s="13"/>
      <c r="Q81" s="14" t="s">
        <v>108</v>
      </c>
      <c r="R81" s="14"/>
      <c r="S81" s="14"/>
      <c r="T81" s="14" t="s">
        <v>109</v>
      </c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2">
      <c r="A82" s="2"/>
      <c r="B82" s="2" t="s">
        <v>159</v>
      </c>
      <c r="C82" s="15" t="str">
        <f ca="1">IFERROR(__xludf.DUMMYFUNCTION("COUNTA(IFERROR(FILTER(#REF!,((#REF!= ""Yes"")*(#REF!&lt;6)*(REGEXMATCH(LegalStatus, ""Refugee|Asylum_Seeker""))*(REGEXMATCH(#REF!, ""Baseline""))))))/COUNTA(IFERROR(FILTER(#REF!,(REGEXMATCH(#REF!, ""Baseline"")*(REGEXMATCH(LegalStatus, ""Refugee|Asylum_Seeke"&amp;"r""))))))"),"#DIV/0!")</f>
        <v>#DIV/0!</v>
      </c>
      <c r="D82" s="15"/>
      <c r="E82" s="15"/>
      <c r="F82" s="15" t="str">
        <f ca="1">IFERROR(__xludf.DUMMYFUNCTION("COUNTA(IFERROR(FILTER(#REF!,((#REF!= ""Yes"")*(#REF!&lt;6)*(REGEXMATCH(LegalStatus,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82" s="2"/>
      <c r="H82" s="2"/>
      <c r="I82" s="2"/>
      <c r="J82" s="2"/>
      <c r="K82" s="2"/>
      <c r="L82" s="2"/>
      <c r="M82" s="2"/>
      <c r="N82" s="2"/>
      <c r="O82" s="2"/>
      <c r="P82" s="2" t="s">
        <v>159</v>
      </c>
      <c r="Q82" s="15" t="str">
        <f ca="1">IFERROR(__xludf.DUMMYFUNCTION("COUNTA(IFERROR(FILTER(#REF!,((#REF!= ""Yes"")*(#REF!&lt;6)*(REGEXMATCH(LegalStatus, ""Refugee|Asylum_Seeker""))*(REGEXMATCH(#REF!, ""Baseline""))*(REGEXMATCH(#REF!, Q1))))))/COUNTA(IFERROR(FILTER(#REF!,(REGEXMATCH(#REF!, ""Baseline"")*(REGEXMATCH(#REF!, Q1))"&amp;"*(REGEXMATCH(LegalStatus, ""Refugee|Asylum_Seeker""))))))"),"#DIV/0!")</f>
        <v>#DIV/0!</v>
      </c>
      <c r="R82" s="15"/>
      <c r="S82" s="15"/>
      <c r="T82" s="15" t="str">
        <f ca="1">IFERROR(__xludf.DUMMYFUNCTION("COUNTA(IFERROR(FILTER(#REF!,((#REF!= ""Yes"")*(#REF!&lt;6)*(REGEXMATCH(LegalStatus, ""Refugee|Asylum_Seeker""))*(REGEXMATCH(#REF!, ""Endline""))*(REGEXMATCH(#REF!, Q1))))))/COUNTA(IFERROR(FILTER(#REF!,(REGEXMATCH(#REF!, ""Endline"")*(REGEXMATCH(#REF!, Q1))*("&amp;"REGEXMATCH(LegalStatus, ""Refugee|Asylum_Seeker""))))))"),"#DIV/0!")</f>
        <v>#DIV/0!</v>
      </c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2">
      <c r="A83" s="2"/>
      <c r="B83" s="2" t="s">
        <v>160</v>
      </c>
      <c r="C83" s="15" t="str">
        <f ca="1">IFERROR(__xludf.DUMMYFUNCTION("COUNTA(IFERROR(FILTER(#REF!,((#REF!= ""Yes"")*(#REF!&gt;5)*(#REF!&lt;12)*(REGEXMATCH(LegalStatus, ""Refugee|Asylum_Seeker""))*(REGEXMATCH(#REF!, ""Baseline""))))))/COUNTA(IFERROR(FILTER(#REF!,(REGEXMATCH(#REF!, ""Baseline"")*(REGEXMATCH(LegalStatus, ""Refugee|A"&amp;"sylum_Seeker""))))))"),"#DIV/0!")</f>
        <v>#DIV/0!</v>
      </c>
      <c r="D83" s="15"/>
      <c r="E83" s="15"/>
      <c r="F83" s="15" t="str">
        <f ca="1">IFERROR(__xludf.DUMMYFUNCTION("COUNTA(IFERROR(FILTER(#REF!,((#REF!= ""Yes"")*(#REF!&gt;5)*(#REF!&lt;12)*(REGEXMATCH(LegalStatus, ""Refugee|Asylum_Seeker""))*(REGEXMATCH(#REF!, ""Endline""))))))/COUNTA(IFERROR(FILTER(#REF!,(REGEXMATCH(#REF!, ""Endline"")*(REGEXMATCH(LegalStatus, ""Refugee|Asy"&amp;"lum_Seeker""))))))"),"#DIV/0!")</f>
        <v>#DIV/0!</v>
      </c>
      <c r="G83" s="2"/>
      <c r="H83" s="2"/>
      <c r="I83" s="2"/>
      <c r="J83" s="2"/>
      <c r="K83" s="2"/>
      <c r="L83" s="2"/>
      <c r="M83" s="2"/>
      <c r="N83" s="2"/>
      <c r="O83" s="2"/>
      <c r="P83" s="2" t="s">
        <v>160</v>
      </c>
      <c r="Q83" s="15" t="str">
        <f ca="1">IFERROR(__xludf.DUMMYFUNCTION("COUNTA(IFERROR(FILTER(#REF!,((#REF!= ""Yes"")*(#REF!&gt;5)*(#REF!&lt;12)*(REGEXMATCH(LegalStatus, ""Refugee|Asylum_Seeker""))*(REGEXMATCH(#REF!, ""Baseline""))*(REGEXMATCH(#REF!, Q1))))))/COUNTA(IFERROR(FILTER(#REF!,(REGEXMATCH(#REF!, ""Baseline"")*(REGEXMATCH("&amp;"#REF!, Q1))*(REGEXMATCH(LegalStatus, ""Refugee|Asylum_Seeker""))))))"),"#DIV/0!")</f>
        <v>#DIV/0!</v>
      </c>
      <c r="R83" s="15"/>
      <c r="S83" s="15"/>
      <c r="T83" s="15" t="str">
        <f ca="1">IFERROR(__xludf.DUMMYFUNCTION("COUNTA(IFERROR(FILTER(#REF!,((#REF!= ""Yes"")*(#REF!&gt;5)*(#REF!&lt;12)*(REGEXMATCH(LegalStatus, ""Refugee|Asylum_Seeker""))*(REGEXMATCH(#REF!, ""Endline""))*(REGEXMATCH(#REF!, Q1))))))/COUNTA(IFERROR(FILTER(#REF!,(REGEXMATCH(#REF!, ""Endline"")*(REGEXMATCH(#R"&amp;"EF!, Q1))*(REGEXMATCH(LegalStatus, ""Refugee|Asylum_Seeker""))))))"),"#DIV/0!")</f>
        <v>#DIV/0!</v>
      </c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2">
      <c r="A84" s="2"/>
      <c r="B84" s="2" t="s">
        <v>161</v>
      </c>
      <c r="C84" s="15" t="str">
        <f ca="1">IFERROR(__xludf.DUMMYFUNCTION("COUNTA(IFERROR(FILTER(#REF!,((#REF!= ""Yes"")*(#REF!&gt;11)*(REGEXMATCH(LegalStatus, ""Refugee|Asylum_Seeker""))*(REGEXMATCH(#REF!, ""Baseline""))))))/COUNTA(IFERROR(FILTER(#REF!,(REGEXMATCH(#REF!, ""Baseline"")*(REGEXMATCH(LegalStatus, ""Refugee|Asylum_Seek"&amp;"er""))))))"),"#DIV/0!")</f>
        <v>#DIV/0!</v>
      </c>
      <c r="D84" s="15"/>
      <c r="E84" s="15"/>
      <c r="F84" s="15" t="str">
        <f ca="1">IFERROR(__xludf.DUMMYFUNCTION("COUNTA(IFERROR(FILTER(#REF!,((#REF!= ""Yes"")*(#REF!&gt;11)*(REGEXMATCH(LegalStatus,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84" s="2"/>
      <c r="H84" s="2"/>
      <c r="I84" s="2"/>
      <c r="J84" s="2"/>
      <c r="K84" s="2"/>
      <c r="L84" s="2"/>
      <c r="M84" s="2"/>
      <c r="N84" s="2"/>
      <c r="O84" s="2"/>
      <c r="P84" s="2" t="s">
        <v>161</v>
      </c>
      <c r="Q84" s="15" t="str">
        <f ca="1">IFERROR(__xludf.DUMMYFUNCTION("COUNTA(IFERROR(FILTER(#REF!,((#REF!= ""Yes"")*(#REF!&gt;11)*(REGEXMATCH(LegalStatus, ""Refugee|Asylum_Seeker""))*(REGEXMATCH(#REF!, ""Baseline""))*(REGEXMATCH(#REF!, Q1))))))/COUNTA(IFERROR(FILTER(#REF!,(REGEXMATCH(#REF!, ""Baseline"")*(REGEXMATCH(#REF!, Q1)"&amp;")*(REGEXMATCH(LegalStatus, ""Refugee|Asylum_Seeker""))))))"),"#DIV/0!")</f>
        <v>#DIV/0!</v>
      </c>
      <c r="R84" s="15"/>
      <c r="S84" s="15"/>
      <c r="T84" s="15" t="str">
        <f ca="1">IFERROR(__xludf.DUMMYFUNCTION("COUNTA(IFERROR(FILTER(#REF!,((#REF!= ""Yes"")*(#REF!&gt;11)*(REGEXMATCH(LegalStatus, ""Refugee|Asylum_Seeker""))*(REGEXMATCH(#REF!, ""Endline""))*(REGEXMATCH(#REF!, Q1))))))/COUNTA(IFERROR(FILTER(#REF!,(REGEXMATCH(#REF!, ""Endline"")*(REGEXMATCH(#REF!, Q1))*"&amp;"(REGEXMATCH(LegalStatus, ""Refugee|Asylum_Seeker""))))))"),"#DIV/0!")</f>
        <v>#DIV/0!</v>
      </c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2">
      <c r="A86" s="32" t="s">
        <v>162</v>
      </c>
      <c r="B86" s="30"/>
      <c r="C86" s="14" t="s">
        <v>108</v>
      </c>
      <c r="D86" s="14"/>
      <c r="E86" s="14"/>
      <c r="F86" s="14" t="s">
        <v>109</v>
      </c>
      <c r="G86" s="2"/>
      <c r="H86" s="2"/>
      <c r="I86" s="2"/>
      <c r="J86" s="2"/>
      <c r="K86" s="2"/>
      <c r="L86" s="2"/>
      <c r="M86" s="2"/>
      <c r="N86" s="2"/>
      <c r="O86" s="29" t="s">
        <v>162</v>
      </c>
      <c r="P86" s="30"/>
      <c r="Q86" s="14" t="s">
        <v>108</v>
      </c>
      <c r="R86" s="14"/>
      <c r="S86" s="14"/>
      <c r="T86" s="14" t="s">
        <v>109</v>
      </c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2">
      <c r="A87" s="6"/>
      <c r="B87" s="31" t="s">
        <v>136</v>
      </c>
      <c r="C87" s="15" t="str">
        <f ca="1">IFERROR(__xludf.DUMMYFUNCTION("COUNTA(IFERROR(FILTER(#REF!,((#REF!= ""Yes"")*(#REF!=""No"")*(REGEXMATCH(LegalStatus, ""Refugee|Asylum_Seeker"")*(REGEXMATCH(#REF!, ""Baseline"")))))))/COUNTA(IFERROR(FILTER(#REF!,((#REF!= ""Yes"")*(REGEXMATCH(#REF!, ""Baseline"")*(REGEXMATCH(LegalStatus,"&amp;" ""Refugee|Asylum_Seeker"")))))))"),"#DIV/0!")</f>
        <v>#DIV/0!</v>
      </c>
      <c r="D87" s="15"/>
      <c r="E87" s="15"/>
      <c r="F87" s="15" t="str">
        <f ca="1">IFERROR(__xludf.DUMMYFUNCTION("COUNTA(IFERROR(FILTER(#REF!,((#REF!= ""Yes"")*(#REF!=""No"")*(REGEXMATCH(LegalStatus, ""Refugee|Asylum_Seeker"")*(REGEXMATCH(#REF!, ""Endline"")))))))/COUNTA(IFERROR(FILTER(#REF!,((#REF!= ""Yes"")*(REGEXMATCH(#REF!, ""Endline"")*(REGEXMATCH(LegalStatus, "&amp;"""Refugee|Asylum_Seeker"")))))))"),"#DIV/0!")</f>
        <v>#DIV/0!</v>
      </c>
      <c r="G87" s="2"/>
      <c r="H87" s="2"/>
      <c r="I87" s="2"/>
      <c r="J87" s="2"/>
      <c r="K87" s="2"/>
      <c r="L87" s="2"/>
      <c r="M87" s="2"/>
      <c r="N87" s="2"/>
      <c r="O87" s="6"/>
      <c r="P87" s="31" t="s">
        <v>136</v>
      </c>
      <c r="Q87" s="15" t="str">
        <f ca="1">IFERROR(__xludf.DUMMYFUNCTION("COUNTA(IFERROR(FILTER(#REF!,((#REF!= ""Yes"")*(#REF!=""No"")*(REGEXMATCH(LegalStatus, ""Refugee|Asylum_Seeker"")*(REGEXMATCH(#REF!, ""Baseline""))*(REGEXMATCH(#REF!, Q1)))))))/COUNTA(IFERROR(FILTER(#REF!,((#REF!= ""Yes"")*(REGEXMATCH(#REF!, ""Baseline"")*"&amp;"(REGEXMATCH(#REF!, Q1))*(REGEXMATCH(LegalStatus, ""Refugee|Asylum_Seeker"")))))))"),"#DIV/0!")</f>
        <v>#DIV/0!</v>
      </c>
      <c r="R87" s="15"/>
      <c r="S87" s="15"/>
      <c r="T87" s="15" t="str">
        <f ca="1">IFERROR(__xludf.DUMMYFUNCTION("COUNTA(IFERROR(FILTER(#REF!,((#REF!= ""Yes"")*(#REF!=""No"")*(REGEXMATCH(LegalStatus, ""Refugee|Asylum_Seeker"")*(REGEXMATCH(#REF!, ""Endline""))*(REGEXMATCH(#REF!, Q1)))))))/COUNTA(IFERROR(FILTER(#REF!,((#REF!= ""Yes"")*(REGEXMATCH(#REF!, ""Endline"")*(R"&amp;"EGEXMATCH(#REF!, Q1))*(REGEXMATCH(LegalStatus, ""Refugee|Asylum_Seeker"")))))))"),"#DIV/0!")</f>
        <v>#DIV/0!</v>
      </c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2">
      <c r="A88" s="2"/>
      <c r="B88" s="31" t="s">
        <v>137</v>
      </c>
      <c r="C88" s="15" t="str">
        <f ca="1">IFERROR(__xludf.DUMMYFUNCTION("COUNTA(IFERROR(FILTER(#REF!,((#REF!= ""Yes"")*(#REF!=""Family"")*(REGEXMATCH(LegalStatus, ""Refugee|Asylum_Seeker"")*(REGEXMATCH(#REF!, ""Baseline"")))))))/COUNTA(IFERROR(FILTER(#REF!,((#REF!= ""Yes"")*(REGEXMATCH(#REF!, ""Baseline"")*(REGEXMATCH(LegalSta"&amp;"tus, ""Refugee|Asylum_Seeker"")))))))"),"#DIV/0!")</f>
        <v>#DIV/0!</v>
      </c>
      <c r="D88" s="15"/>
      <c r="E88" s="15"/>
      <c r="F88" s="15" t="str">
        <f ca="1">IFERROR(__xludf.DUMMYFUNCTION("COUNTA(IFERROR(FILTER(#REF!,((#REF!= ""Yes"")*(#REF!=""Family"")*(REGEXMATCH(LegalStatus, ""Refugee|Asylum_Seeker"")*(REGEXMATCH(#REF!, ""Endline"")))))))/COUNTA(IFERROR(FILTER(#REF!,((#REF!= ""Yes"")*(REGEXMATCH(#REF!, ""Endline"")*(REGEXMATCH(LegalStatu"&amp;"s, ""Refugee|Asylum_Seeker"")))))))"),"#DIV/0!")</f>
        <v>#DIV/0!</v>
      </c>
      <c r="G88" s="2"/>
      <c r="H88" s="2"/>
      <c r="I88" s="2"/>
      <c r="J88" s="2"/>
      <c r="K88" s="2"/>
      <c r="L88" s="2"/>
      <c r="M88" s="2"/>
      <c r="N88" s="2"/>
      <c r="O88" s="2"/>
      <c r="P88" s="31" t="s">
        <v>137</v>
      </c>
      <c r="Q88" s="15" t="str">
        <f ca="1">IFERROR(__xludf.DUMMYFUNCTION("COUNTA(IFERROR(FILTER(#REF!,((#REF!= ""Yes"")*(#REF!=""Family"")*(REGEXMATCH(LegalStatus, ""Refugee|Asylum_Seeker"")*(REGEXMATCH(#REF!, ""Baseline""))*(REGEXMATCH(#REF!, Q1)))))))/COUNTA(IFERROR(FILTER(#REF!,((#REF!= ""Yes"")*(REGEXMATCH(#REF!, ""Baseline"&amp;""")*(REGEXMATCH(#REF!, Q1))*(REGEXMATCH(LegalStatus, ""Refugee|Asylum_Seeker"")))))))"),"#DIV/0!")</f>
        <v>#DIV/0!</v>
      </c>
      <c r="R88" s="15"/>
      <c r="S88" s="15"/>
      <c r="T88" s="15" t="str">
        <f ca="1">IFERROR(__xludf.DUMMYFUNCTION("COUNTA(IFERROR(FILTER(#REF!,((#REF!= ""Yes"")*(#REF!=""Family"")*(REGEXMATCH(LegalStatus, ""Refugee|Asylum_Seeker"")*(REGEXMATCH(#REF!, ""Endline""))*(REGEXMATCH(#REF!, Q1)))))))/COUNTA(IFERROR(FILTER(#REF!,((#REF!= ""Yes"")*(REGEXMATCH(#REF!, ""Endline"""&amp;")*(REGEXMATCH(#REF!, Q1))*(REGEXMATCH(LegalStatus, ""Refugee|Asylum_Seeker"")))))))"),"#DIV/0!")</f>
        <v>#DIV/0!</v>
      </c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2">
      <c r="A89" s="2"/>
      <c r="B89" s="31" t="s">
        <v>138</v>
      </c>
      <c r="C89" s="15" t="str">
        <f ca="1">IFERROR(__xludf.DUMMYFUNCTION("COUNTA(IFERROR(FILTER(#REF!,((#REF!= ""Yes"")*(#REF!=""FriBases"")*(REGEXMATCH(LegalStatus, ""Refugee|Asylum_Seeker"")*(REGEXMATCH(#REF!, ""Baseline"")))))))/COUNTA(IFERROR(FILTER(#REF!,((#REF!= ""Yes"")*(REGEXMATCH(#REF!, ""Baseline"")*(REGEXMATCH(LegalS"&amp;"tatus, ""Refugee|Asylum_Seeker"")))))))"),"#DIV/0!")</f>
        <v>#DIV/0!</v>
      </c>
      <c r="D89" s="15"/>
      <c r="E89" s="15"/>
      <c r="F89" s="15" t="str">
        <f ca="1">IFERROR(__xludf.DUMMYFUNCTION("COUNTA(IFERROR(FILTER(#REF!,((#REF!= ""Yes"")*(#REF!=""Friends"")*(REGEXMATCH(LegalStatus, ""Refugee|Asylum_Seeker"")*(REGEXMATCH(#REF!, ""Endline"")))))))/COUNTA(IFERROR(FILTER(#REF!,((#REF!= ""Yes"")*(REGEXMATCH(#REF!, ""Endline"")*(REGEXMATCH(LegalStat"&amp;"us, ""Refugee|Asylum_Seeker"")))))))"),"#DIV/0!")</f>
        <v>#DIV/0!</v>
      </c>
      <c r="G89" s="2"/>
      <c r="H89" s="2"/>
      <c r="I89" s="2"/>
      <c r="J89" s="2"/>
      <c r="K89" s="2"/>
      <c r="L89" s="2"/>
      <c r="M89" s="2"/>
      <c r="N89" s="2"/>
      <c r="O89" s="2"/>
      <c r="P89" s="31" t="s">
        <v>138</v>
      </c>
      <c r="Q89" s="15" t="str">
        <f ca="1">IFERROR(__xludf.DUMMYFUNCTION("COUNTA(IFERROR(FILTER(#REF!,((#REF!= ""Yes"")*(#REF!=""FriBases"")*(REGEXMATCH(LegalStatus, ""Refugee|Asylum_Seeker"")*(REGEXMATCH(#REF!, ""Baseline""))*(REGEXMATCH(#REF!, Q1)))))))/COUNTA(IFERROR(FILTER(#REF!,((#REF!= ""Yes"")*(REGEXMATCH(#REF!, ""Baseli"&amp;"ne"")*(REGEXMATCH(#REF!, Q1))*(REGEXMATCH(LegalStatus, ""Refugee|Asylum_Seeker"")))))))"),"#DIV/0!")</f>
        <v>#DIV/0!</v>
      </c>
      <c r="R89" s="15"/>
      <c r="S89" s="15"/>
      <c r="T89" s="15" t="str">
        <f ca="1">IFERROR(__xludf.DUMMYFUNCTION("COUNTA(IFERROR(FILTER(#REF!,((#REF!= ""Yes"")*(#REF!=""FriEnds"")*(REGEXMATCH(LegalStatus, ""Refugee|Asylum_Seeker"")*(REGEXMATCH(#REF!, ""Endline""))*(REGEXMATCH(#REF!, Q1)))))))/COUNTA(IFERROR(FILTER(#REF!,((#REF!= ""Yes"")*(REGEXMATCH(#REF!, ""Endline"&amp;""")*(REGEXMATCH(#REF!, Q1))*(REGEXMATCH(LegalStatus, ""Refugee|Asylum_Seeker"")))))))"),"#DIV/0!")</f>
        <v>#DIV/0!</v>
      </c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2">
      <c r="A90" s="2"/>
      <c r="B90" s="31" t="s">
        <v>139</v>
      </c>
      <c r="C90" s="15" t="str">
        <f ca="1">IFERROR(__xludf.DUMMYFUNCTION("COUNTA(IFERROR(FILTER(#REF!,((#REF!= ""Yes"")*(#REF!=""Other_Refugee"")*(REGEXMATCH(LegalStatus, ""Refugee|Asylum_Seeker"")*(REGEXMATCH(#REF!, ""Baseline"")))))))/COUNTA(IFERROR(FILTER(#REF!,((#REF!= ""Yes"")*(REGEXMATCH(#REF!, ""Baseline"")*(REGEXMATCH(L"&amp;"egalStatus, ""Refugee|Asylum_Seeker"")))))))"),"#DIV/0!")</f>
        <v>#DIV/0!</v>
      </c>
      <c r="D90" s="15"/>
      <c r="E90" s="15"/>
      <c r="F90" s="15" t="str">
        <f ca="1">IFERROR(__xludf.DUMMYFUNCTION("COUNTA(IFERROR(FILTER(#REF!,((#REF!= ""Yes"")*(#REF!=""Other_Refugee"")*(REGEXMATCH(LegalStatus, ""Refugee|Asylum_Seeker"")*(REGEXMATCH(#REF!, ""Endline"")))))))/COUNTA(IFERROR(FILTER(#REF!,((#REF!= ""Yes"")*(REGEXMATCH(#REF!, ""Endline"")*(REGEXMATCH(Leg"&amp;"alStatus, ""Refugee|Asylum_Seeker"")))))))"),"#DIV/0!")</f>
        <v>#DIV/0!</v>
      </c>
      <c r="G90" s="2"/>
      <c r="H90" s="2"/>
      <c r="I90" s="2"/>
      <c r="J90" s="2"/>
      <c r="K90" s="2"/>
      <c r="L90" s="2"/>
      <c r="M90" s="2"/>
      <c r="N90" s="2"/>
      <c r="O90" s="2"/>
      <c r="P90" s="31" t="s">
        <v>139</v>
      </c>
      <c r="Q90" s="15" t="str">
        <f ca="1">IFERROR(__xludf.DUMMYFUNCTION("COUNTA(IFERROR(FILTER(#REF!,((#REF!= ""Yes"")*(#REF!=""Other_Refugee"")*(REGEXMATCH(LegalStatus, ""Refugee|Asylum_Seeker"")*(REGEXMATCH(#REF!, ""Baseline""))*(REGEXMATCH(#REF!, Q1)))))))/COUNTA(IFERROR(FILTER(#REF!,((#REF!= ""Yes"")*(REGEXMATCH(#REF!, ""B"&amp;"aseline"")*(REGEXMATCH(#REF!, Q1))*(REGEXMATCH(LegalStatus, ""Refugee|Asylum_Seeker"")))))))"),"#DIV/0!")</f>
        <v>#DIV/0!</v>
      </c>
      <c r="R90" s="15"/>
      <c r="S90" s="15"/>
      <c r="T90" s="15" t="str">
        <f ca="1">IFERROR(__xludf.DUMMYFUNCTION("COUNTA(IFERROR(FILTER(#REF!,((#REF!= ""Yes"")*(#REF!=""Other_Refugee"")*(REGEXMATCH(LegalStatus, ""Refugee|Asylum_Seeker"")*(REGEXMATCH(#REF!, ""Endline""))*(REGEXMATCH(#REF!, Q1)))))))/COUNTA(IFERROR(FILTER(#REF!,((#REF!= ""Yes"")*(REGEXMATCH(#REF!, ""En"&amp;"dline"")*(REGEXMATCH(#REF!, Q1))*(REGEXMATCH(LegalStatus, ""Refugee|Asylum_Seeker"")))))))"),"#DIV/0!")</f>
        <v>#DIV/0!</v>
      </c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2">
      <c r="A91" s="2"/>
      <c r="B91" s="31" t="s">
        <v>140</v>
      </c>
      <c r="C91" s="15" t="str">
        <f ca="1">IFERROR(__xludf.DUMMYFUNCTION("COUNTA(IFERROR(FILTER(#REF!,((#REF!= ""Yes"")*(#REF!=""Host_Community"")*(REGEXMATCH(LegalStatus, ""Refugee|Asylum_Seeker"")*(REGEXMATCH(#REF!, ""Baseline"")))))))/COUNTA(IFERROR(FILTER(#REF!,((#REF!= ""Yes"")*(REGEXMATCH(#REF!, ""Baseline"")*(REGEXMATCH("&amp;"LegalStatus, ""Refugee|Asylum_Seeker"")))))))"),"#DIV/0!")</f>
        <v>#DIV/0!</v>
      </c>
      <c r="D91" s="15"/>
      <c r="E91" s="15"/>
      <c r="F91" s="15" t="str">
        <f ca="1">IFERROR(__xludf.DUMMYFUNCTION("COUNTA(IFERROR(FILTER(#REF!,((#REF!= ""Yes"")*(#REF!=""Host_Community"")*(REGEXMATCH(LegalStatus, ""Refugee|Asylum_Seeker"")*(REGEXMATCH(#REF!, ""Endline"")))))))/COUNTA(IFERROR(FILTER(#REF!,((#REF!= ""Yes"")*(REGEXMATCH(#REF!, ""Endline"")*(REGEXMATCH(Le"&amp;"galStatus, ""Refugee|Asylum_Seeker"")))))))"),"#DIV/0!")</f>
        <v>#DIV/0!</v>
      </c>
      <c r="G91" s="2"/>
      <c r="H91" s="2"/>
      <c r="I91" s="2"/>
      <c r="J91" s="2"/>
      <c r="K91" s="2"/>
      <c r="L91" s="2"/>
      <c r="M91" s="2"/>
      <c r="N91" s="2"/>
      <c r="O91" s="2"/>
      <c r="P91" s="31" t="s">
        <v>140</v>
      </c>
      <c r="Q91" s="15" t="str">
        <f ca="1">IFERROR(__xludf.DUMMYFUNCTION("COUNTA(IFERROR(FILTER(#REF!,((#REF!= ""Yes"")*(#REF!=""Host_Community"")*(REGEXMATCH(LegalStatus, ""Refugee|Asylum_Seeker"")*(REGEXMATCH(#REF!, ""Baseline""))*(REGEXMATCH(#REF!, Q1)))))))/COUNTA(IFERROR(FILTER(#REF!,((#REF!= ""Yes"")*(REGEXMATCH(#REF!, """&amp;"Baseline"")*(REGEXMATCH(#REF!, Q1))*(REGEXMATCH(LegalStatus, ""Refugee|Asylum_Seeker"")))))))"),"#DIV/0!")</f>
        <v>#DIV/0!</v>
      </c>
      <c r="R91" s="15"/>
      <c r="S91" s="15"/>
      <c r="T91" s="15" t="str">
        <f ca="1">IFERROR(__xludf.DUMMYFUNCTION("COUNTA(IFERROR(FILTER(#REF!,((#REF!= ""Yes"")*(#REF!=""Host_Community"")*(REGEXMATCH(LegalStatus, ""Refugee|Asylum_Seeker"")*(REGEXMATCH(#REF!, ""Endline""))*(REGEXMATCH(#REF!, Q1)))))))/COUNTA(IFERROR(FILTER(#REF!,((#REF!= ""Yes"")*(REGEXMATCH(#REF!, ""E"&amp;"ndline"")*(REGEXMATCH(#REF!, Q1))*(REGEXMATCH(LegalStatus, ""Refugee|Asylum_Seeker"")))))))"),"#DIV/0!")</f>
        <v>#DIV/0!</v>
      </c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2">
      <c r="A92" s="2"/>
      <c r="B92" s="31" t="s">
        <v>141</v>
      </c>
      <c r="C92" s="15">
        <f ca="1">1-SUM(C87:C91)</f>
        <v>1</v>
      </c>
      <c r="D92" s="15"/>
      <c r="E92" s="15"/>
      <c r="F92" s="15">
        <f ca="1">1-SUM(F87:F91)</f>
        <v>1</v>
      </c>
      <c r="G92" s="2"/>
      <c r="H92" s="2"/>
      <c r="I92" s="2"/>
      <c r="J92" s="2"/>
      <c r="K92" s="2"/>
      <c r="L92" s="2"/>
      <c r="M92" s="2"/>
      <c r="N92" s="2"/>
      <c r="O92" s="2"/>
      <c r="P92" s="31" t="s">
        <v>141</v>
      </c>
      <c r="Q92" s="15">
        <f ca="1">1-SUM(Q87:Q91)</f>
        <v>1</v>
      </c>
      <c r="R92" s="15"/>
      <c r="S92" s="15"/>
      <c r="T92" s="15">
        <f ca="1">1-SUM(T87:T91)</f>
        <v>1</v>
      </c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2">
      <c r="A93" s="2"/>
      <c r="B93" s="3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2">
      <c r="A94" s="32" t="s">
        <v>142</v>
      </c>
      <c r="B94" s="30"/>
      <c r="C94" s="14" t="s">
        <v>108</v>
      </c>
      <c r="D94" s="14"/>
      <c r="E94" s="14"/>
      <c r="F94" s="14" t="s">
        <v>109</v>
      </c>
      <c r="G94" s="2"/>
      <c r="H94" s="2"/>
      <c r="I94" s="2"/>
      <c r="J94" s="2"/>
      <c r="K94" s="2"/>
      <c r="L94" s="2"/>
      <c r="M94" s="2"/>
      <c r="N94" s="2"/>
      <c r="O94" s="29" t="s">
        <v>142</v>
      </c>
      <c r="P94" s="30"/>
      <c r="Q94" s="14" t="s">
        <v>108</v>
      </c>
      <c r="R94" s="14"/>
      <c r="S94" s="14"/>
      <c r="T94" s="14" t="s">
        <v>109</v>
      </c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2">
      <c r="A95" s="2"/>
      <c r="B95" s="35" t="s">
        <v>143</v>
      </c>
      <c r="C95" s="33" t="str">
        <f ca="1">IFERROR(__xludf.DUMMYFUNCTION("SUM(IFERROR(FILTER(#REF!,((#REF!= ""Yes"")*(REGEXMATCH(LegalStatus, ""Refugee|Asylum_Seeker"")*(REGEXMATCH(#REF!, ""Baseline"")))))))"),"0")</f>
        <v>0</v>
      </c>
      <c r="D95" s="15">
        <f>52/149</f>
        <v>0.34899328859060402</v>
      </c>
      <c r="E95" s="33"/>
      <c r="F95" s="33" t="str">
        <f ca="1">IFERROR(__xludf.DUMMYFUNCTION("SUM(IFERROR(FILTER(#REF!,(#REF!=""Yes"")*(REGEXMATCH(LegalStatus, ""Refugee|Asylum_Seeker"")*(REGEXMATCH(#REF!, ""Endline""))))))"),"0")</f>
        <v>0</v>
      </c>
      <c r="G95" s="2"/>
      <c r="H95" s="2"/>
      <c r="I95" s="2"/>
      <c r="J95" s="2"/>
      <c r="K95" s="2"/>
      <c r="L95" s="2"/>
      <c r="M95" s="2"/>
      <c r="N95" s="2"/>
      <c r="O95" s="2"/>
      <c r="P95" s="31" t="s">
        <v>143</v>
      </c>
      <c r="Q95" s="33" t="str">
        <f ca="1">IFERROR(__xludf.DUMMYFUNCTION("SUM(IFERROR(FILTER(#REF!,((#REF!= ""Yes"")*(REGEXMATCH(LegalStatus, ""Refugee|Asylum_Seeker"")*(REGEXMATCH(#REF!, ""Baseline""))*(REGEXMATCH(#REF!, Q1)))))))"),"0")</f>
        <v>0</v>
      </c>
      <c r="R95" s="33"/>
      <c r="S95" s="33"/>
      <c r="T95" s="33" t="str">
        <f ca="1">IFERROR(__xludf.DUMMYFUNCTION("SUM(IFERROR(FILTER(#REF!,(#REF!=""Yes"")*(REGEXMATCH(LegalStatus, ""Refugee|Asylum_Seeker"")*(REGEXMATCH(#REF!, ""Endline""))*(REGEXMATCH(#REF!, Q1))))))"),"0")</f>
        <v>0</v>
      </c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2">
      <c r="A96" s="2"/>
      <c r="B96" s="35" t="s">
        <v>144</v>
      </c>
      <c r="C96" s="33" t="str">
        <f ca="1">IFERROR(__xludf.DUMMYFUNCTION("SUM(IFERROR(FILTER(#REF!,((#REF!= ""Yes"")*(REGEXMATCH(LegalStatus, ""Refugee|Asylum_Seeker"")*(REGEXMATCH(#REF!, ""Baseline"")))))))"),"0")</f>
        <v>0</v>
      </c>
      <c r="D96" s="15" t="e">
        <f t="shared" ref="D96:D98" ca="1" si="1">C96/$C$99</f>
        <v>#DIV/0!</v>
      </c>
      <c r="E96" s="33"/>
      <c r="F96" s="33" t="str">
        <f ca="1">IFERROR(__xludf.DUMMYFUNCTION("SUM(IFERROR(FILTER(#REF!,((#REF!= ""Yes"")*(REGEXMATCH(LegalStatus, ""Refugee|Asylum_Seeker"")*(REGEXMATCH(#REF!, ""Endline"")))))))"),"0")</f>
        <v>0</v>
      </c>
      <c r="G96" s="2"/>
      <c r="H96" s="2"/>
      <c r="I96" s="2"/>
      <c r="J96" s="2"/>
      <c r="K96" s="2"/>
      <c r="L96" s="2"/>
      <c r="M96" s="2"/>
      <c r="N96" s="2"/>
      <c r="O96" s="2"/>
      <c r="P96" s="31" t="s">
        <v>144</v>
      </c>
      <c r="Q96" s="33" t="str">
        <f ca="1">IFERROR(__xludf.DUMMYFUNCTION("SUM(IFERROR(FILTER(#REF!,((#REF!= ""Yes"")*(REGEXMATCH(LegalStatus, ""Refugee|Asylum_Seeker"")*(REGEXMATCH(#REF!, ""Baseline""))*(REGEXMATCH(#REF!, Q1)))))))"),"0")</f>
        <v>0</v>
      </c>
      <c r="R96" s="33"/>
      <c r="S96" s="33"/>
      <c r="T96" s="33" t="str">
        <f ca="1">IFERROR(__xludf.DUMMYFUNCTION("SUM(IFERROR(FILTER(#REF!,((#REF!= ""Yes"")*(REGEXMATCH(LegalStatus, ""Refugee|Asylum_Seeker"")*(REGEXMATCH(#REF!, ""Endline""))*(REGEXMATCH(#REF!, Q1)))))))"),"0")</f>
        <v>0</v>
      </c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2">
      <c r="A97" s="2"/>
      <c r="B97" s="35" t="s">
        <v>145</v>
      </c>
      <c r="C97" s="33" t="str">
        <f ca="1">IFERROR(__xludf.DUMMYFUNCTION("SUM(IFERROR(FILTER(#REF!,((#REF!= ""Yes"")*(REGEXMATCH(LegalStatus, ""Refugee|Asylum_Seeker"")*(REGEXMATCH(#REF!, ""Baseline"")))))))"),"0")</f>
        <v>0</v>
      </c>
      <c r="D97" s="15" t="e">
        <f t="shared" ca="1" si="1"/>
        <v>#DIV/0!</v>
      </c>
      <c r="E97" s="33"/>
      <c r="F97" s="33" t="str">
        <f ca="1">IFERROR(__xludf.DUMMYFUNCTION("SUM(IFERROR(FILTER(#REF!,((#REF!= ""Yes"")*(REGEXMATCH(LegalStatus, ""Refugee|Asylum_Seeker"")*(REGEXMATCH(#REF!, ""Endline"")))))))"),"0")</f>
        <v>0</v>
      </c>
      <c r="G97" s="2"/>
      <c r="H97" s="2"/>
      <c r="I97" s="2"/>
      <c r="J97" s="2"/>
      <c r="K97" s="2"/>
      <c r="L97" s="2"/>
      <c r="M97" s="2"/>
      <c r="N97" s="2"/>
      <c r="O97" s="2"/>
      <c r="P97" s="31" t="s">
        <v>145</v>
      </c>
      <c r="Q97" s="33" t="str">
        <f ca="1">IFERROR(__xludf.DUMMYFUNCTION("SUM(IFERROR(FILTER(#REF!,((#REF!= ""Yes"")*(REGEXMATCH(LegalStatus, ""Refugee|Asylum_Seeker"")*(REGEXMATCH(#REF!, ""Baseline""))*(REGEXMATCH(#REF!, Q1)))))))"),"0")</f>
        <v>0</v>
      </c>
      <c r="R97" s="33"/>
      <c r="S97" s="33"/>
      <c r="T97" s="33" t="str">
        <f ca="1">IFERROR(__xludf.DUMMYFUNCTION("SUM(IFERROR(FILTER(#REF!,((#REF!= ""Yes"")*(REGEXMATCH(LegalStatus, ""Refugee|Asylum_Seeker"")*(REGEXMATCH(#REF!, ""Endline""))*(REGEXMATCH(#REF!, Q1)))))))"),"0")</f>
        <v>0</v>
      </c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2">
      <c r="A98" s="2"/>
      <c r="B98" s="35" t="s">
        <v>146</v>
      </c>
      <c r="C98" s="33" t="str">
        <f ca="1">IFERROR(__xludf.DUMMYFUNCTION("SUM(IFERROR(FILTER(#REF!,((#REF!= ""Yes"")*(REGEXMATCH(LegalStatus, ""Refugee|Asylum_Seeker"")*(REGEXMATCH(#REF!, ""Baseline"")))))))"),"0")</f>
        <v>0</v>
      </c>
      <c r="D98" s="15" t="e">
        <f t="shared" ca="1" si="1"/>
        <v>#DIV/0!</v>
      </c>
      <c r="E98" s="33"/>
      <c r="F98" s="33" t="str">
        <f ca="1">IFERROR(__xludf.DUMMYFUNCTION("SUM(IFERROR(FILTER(#REF!,((#REF!= ""Yes"")*(REGEXMATCH(LegalStatus, ""Refugee|Asylum_Seeker"")*(REGEXMATCH(#REF!, ""Endline"")))))))"),"0")</f>
        <v>0</v>
      </c>
      <c r="G98" s="2"/>
      <c r="H98" s="2"/>
      <c r="I98" s="2"/>
      <c r="J98" s="2"/>
      <c r="K98" s="2"/>
      <c r="L98" s="2"/>
      <c r="M98" s="2"/>
      <c r="N98" s="2"/>
      <c r="O98" s="2"/>
      <c r="P98" s="31" t="s">
        <v>146</v>
      </c>
      <c r="Q98" s="33" t="str">
        <f ca="1">IFERROR(__xludf.DUMMYFUNCTION("SUM(IFERROR(FILTER(#REF!,((#REF!= ""Yes"")*(REGEXMATCH(LegalStatus, ""Refugee|Asylum_Seeker"")*(REGEXMATCH(#REF!, ""Baseline""))*(REGEXMATCH(#REF!, Q1)))))))"),"0")</f>
        <v>0</v>
      </c>
      <c r="R98" s="33"/>
      <c r="S98" s="33"/>
      <c r="T98" s="33" t="str">
        <f ca="1">IFERROR(__xludf.DUMMYFUNCTION("SUM(IFERROR(FILTER(#REF!,((#REF!= ""Yes"")*(REGEXMATCH(LegalStatus, ""Refugee|Asylum_Seeker"")*(REGEXMATCH(#REF!, ""Endline""))*(REGEXMATCH(#REF!, Q1)))))))"),"0")</f>
        <v>0</v>
      </c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2">
      <c r="A99" s="2"/>
      <c r="B99" s="35" t="s">
        <v>163</v>
      </c>
      <c r="C99" s="34">
        <f ca="1">SUM(C95:C98)</f>
        <v>0</v>
      </c>
      <c r="D99" s="34"/>
      <c r="E99" s="34"/>
      <c r="F99" s="34">
        <f ca="1">SUM(F95:F98)</f>
        <v>0</v>
      </c>
      <c r="G99" s="2"/>
      <c r="H99" s="2"/>
      <c r="I99" s="2"/>
      <c r="J99" s="2"/>
      <c r="K99" s="2"/>
      <c r="L99" s="2"/>
      <c r="M99" s="2"/>
      <c r="N99" s="2"/>
      <c r="O99" s="2"/>
      <c r="P99" s="31" t="s">
        <v>163</v>
      </c>
      <c r="Q99" s="34">
        <f ca="1">SUM(Q95:Q98)</f>
        <v>0</v>
      </c>
      <c r="R99" s="34"/>
      <c r="S99" s="34"/>
      <c r="T99" s="34">
        <f ca="1">SUM(T95:T98)</f>
        <v>0</v>
      </c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2">
      <c r="A100" s="2"/>
      <c r="B100" s="31"/>
      <c r="C100" s="34"/>
      <c r="D100" s="21"/>
      <c r="E100" s="21"/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31"/>
      <c r="Q100" s="34"/>
      <c r="R100" s="21"/>
      <c r="S100" s="21"/>
      <c r="T100" s="21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2">
      <c r="A101" s="32" t="s">
        <v>147</v>
      </c>
      <c r="B101" s="30"/>
      <c r="C101" s="14" t="s">
        <v>108</v>
      </c>
      <c r="D101" s="14"/>
      <c r="E101" s="14"/>
      <c r="F101" s="14" t="s">
        <v>109</v>
      </c>
      <c r="G101" s="2"/>
      <c r="H101" s="2"/>
      <c r="I101" s="2"/>
      <c r="J101" s="2"/>
      <c r="K101" s="2"/>
      <c r="L101" s="2"/>
      <c r="M101" s="2"/>
      <c r="N101" s="2"/>
      <c r="O101" s="29" t="s">
        <v>147</v>
      </c>
      <c r="P101" s="30"/>
      <c r="Q101" s="14" t="s">
        <v>108</v>
      </c>
      <c r="R101" s="14"/>
      <c r="S101" s="14"/>
      <c r="T101" s="14" t="s">
        <v>109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2">
      <c r="A102" s="2"/>
      <c r="B102" s="2"/>
      <c r="C102" s="34" t="str">
        <f ca="1">IFERROR(__xludf.DUMMYFUNCTION("sum(C95:C98)/COUNTA(IFERROR(FILTER(#REF!,(#REF!= ""Yes"")*(REGEXMATCH(#REF!, ""Baseline""))*(REGEXMATCH(LegalStatus, ""Refugee|Asylum_Seeker"")))))"),"#DIV/0!")</f>
        <v>#DIV/0!</v>
      </c>
      <c r="D102" s="34"/>
      <c r="E102" s="34"/>
      <c r="F102" s="34" t="str">
        <f ca="1">IFERROR(__xludf.DUMMYFUNCTION("sum(F95:F98)/COUNTA(IFERROR(FILTER(#REF!,(#REF!= ""Yes"")*(REGEXMATCH(#REF!, ""Endline""))*(REGEXMATCH(LegalStatus, ""Refugee|Asylum_Seeker"")))))"),"#DIV/0!")</f>
        <v>#DIV/0!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4" t="str">
        <f ca="1">IFERROR(__xludf.DUMMYFUNCTION("sum(Q95:Q98)/COUNTA(IFERROR(FILTER(#REF!,(#REF!= ""Yes"")*(REGEXMATCH(#REF!, ""Baseline""))*(REGEXMATCH(#REF!, Q1))*(REGEXMATCH(LegalStatus, ""Refugee|Asylum_Seeker"")))))"),"#DIV/0!")</f>
        <v>#DIV/0!</v>
      </c>
      <c r="R102" s="34"/>
      <c r="S102" s="34"/>
      <c r="T102" s="34" t="str">
        <f ca="1">IFERROR(__xludf.DUMMYFUNCTION("sum(T95:T98)/COUNTA(IFERROR(FILTER(#REF!,(#REF!= ""Yes"")*(REGEXMATCH(#REF!, ""Endline""))*(REGEXMATCH(#REF!, Q1))*(REGEXMATCH(LegalStatus, ""Refugee|Asylum_Seeker"")))))"),"#DIV/0!")</f>
        <v>#DIV/0!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2">
      <c r="A103" s="2"/>
      <c r="B103" s="2"/>
      <c r="C103" s="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2">
      <c r="A104" s="27" t="s">
        <v>164</v>
      </c>
      <c r="B104" s="30"/>
      <c r="C104" s="14" t="s">
        <v>108</v>
      </c>
      <c r="D104" s="14"/>
      <c r="E104" s="14"/>
      <c r="F104" s="14" t="s">
        <v>109</v>
      </c>
      <c r="G104" s="2"/>
      <c r="H104" s="2"/>
      <c r="I104" s="2"/>
      <c r="J104" s="2"/>
      <c r="K104" s="2"/>
      <c r="L104" s="2"/>
      <c r="M104" s="2"/>
      <c r="N104" s="2"/>
      <c r="O104" s="23" t="s">
        <v>164</v>
      </c>
      <c r="P104" s="30"/>
      <c r="Q104" s="14" t="s">
        <v>108</v>
      </c>
      <c r="R104" s="14"/>
      <c r="S104" s="14"/>
      <c r="T104" s="14" t="s">
        <v>109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2">
      <c r="A105" s="2"/>
      <c r="B105" s="2" t="s">
        <v>149</v>
      </c>
      <c r="C105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05" s="15"/>
      <c r="E105" s="15"/>
      <c r="F105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05" s="2"/>
      <c r="H105" s="2"/>
      <c r="I105" s="2"/>
      <c r="J105" s="2"/>
      <c r="K105" s="2"/>
      <c r="L105" s="2"/>
      <c r="M105" s="2"/>
      <c r="N105" s="2"/>
      <c r="O105" s="2"/>
      <c r="P105" s="2" t="s">
        <v>149</v>
      </c>
      <c r="Q105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05" s="15"/>
      <c r="S105" s="15"/>
      <c r="T105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2">
      <c r="A106" s="2"/>
      <c r="B106" s="2" t="s">
        <v>150</v>
      </c>
      <c r="C106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06" s="15"/>
      <c r="E106" s="15"/>
      <c r="F106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06" s="2"/>
      <c r="H106" s="2"/>
      <c r="I106" s="2"/>
      <c r="J106" s="2"/>
      <c r="K106" s="2"/>
      <c r="L106" s="2"/>
      <c r="M106" s="2"/>
      <c r="N106" s="2"/>
      <c r="O106" s="2"/>
      <c r="P106" s="2" t="s">
        <v>150</v>
      </c>
      <c r="Q106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06" s="15"/>
      <c r="S106" s="15"/>
      <c r="T106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2">
      <c r="A107" s="2"/>
      <c r="B107" s="2" t="s">
        <v>151</v>
      </c>
      <c r="C107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07" s="15"/>
      <c r="E107" s="15"/>
      <c r="F107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07" s="2"/>
      <c r="H107" s="2"/>
      <c r="I107" s="2"/>
      <c r="J107" s="2"/>
      <c r="K107" s="2"/>
      <c r="L107" s="2"/>
      <c r="M107" s="2"/>
      <c r="N107" s="2"/>
      <c r="O107" s="2"/>
      <c r="P107" s="2" t="s">
        <v>151</v>
      </c>
      <c r="Q107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07" s="15"/>
      <c r="S107" s="15"/>
      <c r="T107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2">
      <c r="A108" s="6"/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6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2">
      <c r="A109" s="27" t="s">
        <v>165</v>
      </c>
      <c r="B109" s="30"/>
      <c r="C109" s="14" t="s">
        <v>108</v>
      </c>
      <c r="D109" s="14"/>
      <c r="E109" s="14"/>
      <c r="F109" s="14" t="s">
        <v>109</v>
      </c>
      <c r="G109" s="2"/>
      <c r="H109" s="2"/>
      <c r="I109" s="2"/>
      <c r="J109" s="2"/>
      <c r="K109" s="2"/>
      <c r="L109" s="2"/>
      <c r="M109" s="2"/>
      <c r="N109" s="2"/>
      <c r="O109" s="23" t="s">
        <v>165</v>
      </c>
      <c r="P109" s="30"/>
      <c r="Q109" s="14" t="s">
        <v>108</v>
      </c>
      <c r="R109" s="14"/>
      <c r="S109" s="14"/>
      <c r="T109" s="14" t="s">
        <v>109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2">
      <c r="A110" s="2"/>
      <c r="B110" s="2" t="s">
        <v>149</v>
      </c>
      <c r="C110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10" s="15"/>
      <c r="E110" s="15"/>
      <c r="F110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10" s="2"/>
      <c r="H110" s="2"/>
      <c r="I110" s="2"/>
      <c r="J110" s="2"/>
      <c r="K110" s="2"/>
      <c r="L110" s="2"/>
      <c r="M110" s="2"/>
      <c r="N110" s="2"/>
      <c r="O110" s="2"/>
      <c r="P110" s="2" t="s">
        <v>149</v>
      </c>
      <c r="Q110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10" s="15"/>
      <c r="S110" s="15"/>
      <c r="T110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2">
      <c r="A111" s="2"/>
      <c r="B111" s="2" t="s">
        <v>150</v>
      </c>
      <c r="C111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11" s="15"/>
      <c r="E111" s="15"/>
      <c r="F111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11" s="2"/>
      <c r="H111" s="2"/>
      <c r="I111" s="2"/>
      <c r="J111" s="2"/>
      <c r="K111" s="2"/>
      <c r="L111" s="2"/>
      <c r="M111" s="2"/>
      <c r="N111" s="2"/>
      <c r="O111" s="2"/>
      <c r="P111" s="2" t="s">
        <v>150</v>
      </c>
      <c r="Q111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11" s="15"/>
      <c r="S111" s="15"/>
      <c r="T111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2">
      <c r="A112" s="2"/>
      <c r="B112" s="2" t="s">
        <v>151</v>
      </c>
      <c r="C112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12" s="15"/>
      <c r="E112" s="15"/>
      <c r="F112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12" s="2"/>
      <c r="H112" s="2"/>
      <c r="I112" s="2"/>
      <c r="J112" s="2"/>
      <c r="K112" s="2"/>
      <c r="L112" s="2"/>
      <c r="M112" s="2"/>
      <c r="N112" s="2"/>
      <c r="O112" s="2"/>
      <c r="P112" s="2" t="s">
        <v>151</v>
      </c>
      <c r="Q112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12" s="15"/>
      <c r="S112" s="15"/>
      <c r="T112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6">
      <c r="A114" s="26" t="s">
        <v>166</v>
      </c>
      <c r="B114" s="25"/>
      <c r="C114" s="22" t="str">
        <f ca="1">IFERROR(__xludf.DUMMYFUNCTION("COUNTA(IFERROR(FILTER(LegalStatus,(REGEXMATCH(#REF!, ""O3"")*(REGEXMATCH(#REF!, ""Baseline"")*(REGEXMATCH(LegalStatus, ""Refugee|Asylum_Seeker"")))))))"),"0")</f>
        <v>0</v>
      </c>
      <c r="D114" s="2"/>
      <c r="E114" s="2"/>
      <c r="F114" s="22" t="str">
        <f ca="1">IFERROR(__xludf.DUMMYFUNCTION("COUNTA(IFERROR(FILTER(LegalStatus,(REGEXMATCH(#REF!, ""O3"")*(REGEXMATCH(#REF!, ""Endline"")*(REGEXMATCH(LegalStatus, ""Refugee|Asylum_Seeker"")))))))"),"0")</f>
        <v>0</v>
      </c>
      <c r="G114" s="2"/>
      <c r="H114" s="2"/>
      <c r="I114" s="2"/>
      <c r="J114" s="2"/>
      <c r="K114" s="2"/>
      <c r="L114" s="2"/>
      <c r="M114" s="2"/>
      <c r="N114" s="2"/>
      <c r="O114" s="19" t="s">
        <v>167</v>
      </c>
      <c r="P114" s="25"/>
      <c r="Q114" s="22" t="str">
        <f ca="1">IFERROR(__xludf.DUMMYFUNCTION("COUNTA(IFERROR(FILTER(LegalStatus,(REGEXMATCH(#REF!, ""O3"")*(REGEXMATCH(#REF!, ""Baseline"")*(REGEXMATCH(#REF!, Q1))*(REGEXMATCH(LegalStatus, ""Refugee|Asylum_Seeker"")))))))"),"0")</f>
        <v>0</v>
      </c>
      <c r="R114" s="2"/>
      <c r="S114" s="2"/>
      <c r="T114" s="22" t="str">
        <f ca="1">IFERROR(__xludf.DUMMYFUNCTION("COUNTA(IFERROR(FILTER(LegalStatus,(REGEXMATCH(#REF!, ""O3"")*(REGEXMATCH(#REF!, ""Endline"")*(REGEXMATCH(#REF!, Q1))*(REGEXMATCH(LegalStatus, ""Refugee|Asylum_Seeker"")))))))"),"0")</f>
        <v>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2">
      <c r="A115" s="27" t="s">
        <v>134</v>
      </c>
      <c r="B115" s="13"/>
      <c r="C115" s="14" t="s">
        <v>108</v>
      </c>
      <c r="D115" s="12" t="s">
        <v>123</v>
      </c>
      <c r="E115" s="12" t="s">
        <v>124</v>
      </c>
      <c r="F115" s="14" t="s">
        <v>109</v>
      </c>
      <c r="G115" s="12" t="s">
        <v>123</v>
      </c>
      <c r="H115" s="12" t="s">
        <v>124</v>
      </c>
      <c r="I115" s="2"/>
      <c r="J115" s="2"/>
      <c r="K115" s="2"/>
      <c r="L115" s="2"/>
      <c r="M115" s="2"/>
      <c r="N115" s="2"/>
      <c r="O115" s="23" t="s">
        <v>134</v>
      </c>
      <c r="P115" s="13"/>
      <c r="Q115" s="14" t="s">
        <v>108</v>
      </c>
      <c r="R115" s="14" t="s">
        <v>123</v>
      </c>
      <c r="S115" s="14" t="s">
        <v>124</v>
      </c>
      <c r="T115" s="14" t="s">
        <v>109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2">
      <c r="A116" s="2"/>
      <c r="B116" s="3" t="s">
        <v>156</v>
      </c>
      <c r="C116" s="15" t="str">
        <f ca="1">IFERROR(__xludf.DUMMYFUNCTION("COUNTA(IFERROR(FILTER(#REF!,((#REF!=""Yes"")*(REGEXMATCH(LegalStatus, ""Refugee|Asylum_Seeker"")*(REGEXMATCH(#REF!, ""Baseline"")))))))/COUNTA(IFERROR(FILTER(#REF!,(REGEXMATCH(#REF!, ""Baseline"")*(REGEXMATCH(LegalStatus, ""Refugee|Asylum_Seeker""))))))"),"#DIV/0!")</f>
        <v>#DIV/0!</v>
      </c>
      <c r="D116" s="15" t="str">
        <f ca="1">IFERROR(__xludf.DUMMYFUNCTION("COUNTA(IFERROR(FILTER(#REF!,((#REF!=""Yes"")*(#REF!=""Female"")*(REGEXMATCH(LegalStatus, ""Refugee|Asylum_Seeker"")*(REGEXMATCH(#REF!, ""Baseline"")))))))/COUNTA(IFERROR(FILTER(#REF!,(REGEXMATCH(#REF!, ""Baseline"")*(REGEXMATCH(LegalStatus, ""Refugee|Asyl"&amp;"um_Seeker"")*(#REF!=""Female""))))))"),"#DIV/0!")</f>
        <v>#DIV/0!</v>
      </c>
      <c r="E116" s="15" t="str">
        <f ca="1">IFERROR(__xludf.DUMMYFUNCTION("COUNTA(IFERROR(FILTER(#REF!,((#REF!=""Yes"")*(#REF!=""Male"")*(REGEXMATCH(LegalStatus, ""Refugee|Asylum_Seeker"")*(REGEXMATCH(#REF!, ""Baseline"")))))))/COUNTA(IFERROR(FILTER(#REF!,(REGEXMATCH(#REF!, ""Baseline"")*(REGEXMATCH(LegalStatus, ""Refugee|Asylum"&amp;"_Seeker"")*(#REF!=""Male""))))))"),"#DIV/0!")</f>
        <v>#DIV/0!</v>
      </c>
      <c r="F116" s="15" t="str">
        <f ca="1">IFERROR(__xludf.DUMMYFUNCTION("COUNTA(IFERROR(FILTER(#REF!,((#REF!=""Yes"")*(REGEXMATCH(LegalStatus, ""Refugee|Asylum_Seeker"")*(REGEXMATCH(#REF!, ""Endline"")))))))/COUNTA(IFERROR(FILTER(#REF!,(REGEXMATCH(#REF!, ""Endline"")*(REGEXMATCH(LegalStatus, ""Refugee|Asylum_Seeker""))))))"),"#DIV/0!")</f>
        <v>#DIV/0!</v>
      </c>
      <c r="G116" s="15" t="str">
        <f ca="1">IFERROR(__xludf.DUMMYFUNCTION("COUNTA(IFERROR(FILTER(#REF!,((#REF!=""Yes"")*(#REF!=""Female"")*(REGEXMATCH(LegalStatus, ""Refugee|Asylum_Seeker"")*(REGEXMATCH(#REF!, ""Endline"")))))))/COUNTA(IFERROR(FILTER(#REF!,(REGEXMATCH(#REF!, ""Endline"")*(REGEXMATCH(LegalStatus, ""Refugee|Asylum"&amp;"_Seeker"")*(#REF!=""Female""))))))"),"#DIV/0!")</f>
        <v>#DIV/0!</v>
      </c>
      <c r="H116" s="15" t="str">
        <f ca="1">IFERROR(__xludf.DUMMYFUNCTION("COUNTA(IFERROR(FILTER(#REF!,((#REF!=""Yes"")*(#REF!=""Male"")*(REGEXMATCH(LegalStatus, ""Refugee|Asylum_Seeker"")*(REGEXMATCH(#REF!, ""Endline"")))))))/COUNTA(IFERROR(FILTER(#REF!,(REGEXMATCH(#REF!, ""Endline"")*(REGEXMATCH(LegalStatus, ""Refugee|Asylum_S"&amp;"eeker"")*(#REF!=""Male""))))))"),"#DIV/0!")</f>
        <v>#DIV/0!</v>
      </c>
      <c r="I116" s="2"/>
      <c r="J116" s="2"/>
      <c r="K116" s="2"/>
      <c r="L116" s="2"/>
      <c r="M116" s="2"/>
      <c r="N116" s="2"/>
      <c r="O116" s="2"/>
      <c r="P116" s="2" t="s">
        <v>156</v>
      </c>
      <c r="Q116" s="15" t="str">
        <f ca="1">IFERROR(__xludf.DUMMYFUNCTION("COUNTA(IFERROR(FILTER(#REF!,((#REF!=""Yes"")*(REGEXMATCH(LegalStatus, ""Refugee|Asylum_Seeker"")*(REGEXMATCH(#REF!, ""Baseline""))*(REGEXMATCH(#REF!, Q1)))))))/COUNTA(IFERROR(FILTER(#REF!,(REGEXMATCH(#REF!, ""Baseline"")*(REGEXMATCH(#REF!, Q1))*(REGEXMATC"&amp;"H(LegalStatus, ""Refugee|Asylum_Seeker""))))))"),"#DIV/0!")</f>
        <v>#DIV/0!</v>
      </c>
      <c r="R116" s="15" t="str">
        <f ca="1">IFERROR(__xludf.DUMMYFUNCTION("COUNTA(IFERROR(FILTER(#REF!,((#REF!=""Yes"")*(#REF!=""Female"")*(REGEXMATCH(LegalStatus, ""Refugee|Asylum_Seeker"")*(REGEXMATCH(#REF!, ""Baseline""))*(REGEXMATCH(#REF!, Q1)))))))/COUNTA(IFERROR(FILTER(#REF!,(REGEXMATCH(#REF!, ""Baseline"")*(REGEXMATCH(#RE"&amp;"F!, Q1))*(REGEXMATCH(LegalStatus, ""Refugee|Asylum_Seeker"")*(#REF!=""Female""))))))"),"#DIV/0!")</f>
        <v>#DIV/0!</v>
      </c>
      <c r="S116" s="15" t="str">
        <f ca="1">IFERROR(__xludf.DUMMYFUNCTION("COUNTA(IFERROR(FILTER(#REF!,((#REF!=""Yes"")*(#REF!=""Male"")*(REGEXMATCH(LegalStatus, ""Refugee|Asylum_Seeker"")*(REGEXMATCH(#REF!, ""Baseline""))*(REGEXMATCH(#REF!, Q1)))))))/COUNTA(IFERROR(FILTER(#REF!,(REGEXMATCH(#REF!, ""Baseline"")*(REGEXMATCH(#REF!"&amp;", Q1))*(REGEXMATCH(LegalStatus, ""Refugee|Asylum_Seeker"")*(#REF!=""Male""))))))"),"#DIV/0!")</f>
        <v>#DIV/0!</v>
      </c>
      <c r="T116" s="15" t="str">
        <f ca="1">IFERROR(__xludf.DUMMYFUNCTION("COUNTA(IFERROR(FILTER(#REF!,((#REF!=""Yes"")*(REGEXMATCH(LegalStatus, ""Refugee|Asylum_Seeker"")*(REGEXMATCH(#REF!, ""Endline""))*(REGEXMATCH(#REF!, Q1)))))))/COUNTA(IFERROR(FILTER(#REF!,(REGEXMATCH(#REF!, ""Endline"")*(REGEXMATCH(#REF!, Q1))*(REGEXMATCH("&amp;"LegalStatus, ""Refugee|Asylum_Seeker""))))))"),"#DIV/0!")</f>
        <v>#DIV/0!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2">
      <c r="A117" s="2"/>
      <c r="B117" s="3" t="s">
        <v>157</v>
      </c>
      <c r="C117" s="15" t="str">
        <f ca="1">IFERROR(__xludf.DUMMYFUNCTION("COUNTA(IFERROR(FILTER(#REF!,(REGEXMATCH(#REF!, ""Yes_LastYear"")*(REGEXMATCH(LegalStatus, ""Refugee|Asylum_Seeker"")*(REGEXMATCH(#REF!, ""Baseline"")))))))/COUNTA(IFERROR(FILTER(#REF!,(REGEXMATCH(#REF!, ""Baseline"")*(REGEXMATCH(LegalStatus, ""Refugee|Asy"&amp;"lum_Seeker""))))))"),"#DIV/0!")</f>
        <v>#DIV/0!</v>
      </c>
      <c r="D117" s="15" t="str">
        <f ca="1">IFERROR(__xludf.DUMMYFUNCTION("COUNTA(IFERROR(FILTER(#REF!,(REGEXMATCH(#REF!, ""Yes_LastYear"")*(#REF!=""Female"")*(REGEXMATCH(LegalStatus, ""Refugee|Asylum_Seeker"")*(REGEXMATCH(#REF!, ""Baseline"")))))))/COUNTA(IFERROR(FILTER(#REF!,(REGEXMATCH(#REF!, ""Baseline"")*(REGEXMATCH(LegalSt"&amp;"atus, ""Refugee|Asylum_Seeker"")*(#REF!=""Female""))))))"),"#DIV/0!")</f>
        <v>#DIV/0!</v>
      </c>
      <c r="E117" s="15" t="str">
        <f ca="1">IFERROR(__xludf.DUMMYFUNCTION("COUNTA(IFERROR(FILTER(#REF!,(REGEXMATCH(#REF!, ""Yes_LastYear"")*(#REF!=""Male"")*(REGEXMATCH(LegalStatus, ""Refugee|Asylum_Seeker"")*(REGEXMATCH(#REF!, ""Baseline"")))))))/COUNTA(IFERROR(FILTER(#REF!,(REGEXMATCH(#REF!, ""Baseline"")*(REGEXMATCH(LegalStat"&amp;"us, ""Refugee|Asylum_Seeker"")*(#REF!=""Male""))))))"),"#DIV/0!")</f>
        <v>#DIV/0!</v>
      </c>
      <c r="F117" s="15" t="str">
        <f ca="1">IFERROR(__xludf.DUMMYFUNCTION("COUNTA(IFERROR(FILTER(#REF!,(REGEXMATCH(#REF!, ""Yes_LastYear"")*(REGEXMATCH(LegalStatus, ""Refugee|Asylum_Seeker"")*(REGEXMATCH(#REF!, ""Endline"")))))))/COUNTA(IFERROR(FILTER(#REF!,(REGEXMATCH(#REF!, ""Endline"")*(REGEXMATCH(LegalStatus, ""Refugee|Asylu"&amp;"m_Seeker""))))))"),"#DIV/0!")</f>
        <v>#DIV/0!</v>
      </c>
      <c r="G117" s="15" t="str">
        <f ca="1">IFERROR(__xludf.DUMMYFUNCTION("COUNTA(IFERROR(FILTER(#REF!,(REGEXMATCH(#REF!, ""Yes_LastYear"")*(#REF!=""Female"")*(REGEXMATCH(LegalStatus, ""Refugee|Asylum_Seeker"")*(REGEXMATCH(#REF!, ""Endline"")))))))/COUNTA(IFERROR(FILTER(#REF!,(REGEXMATCH(#REF!, ""Endline"")*(REGEXMATCH(LegalStat"&amp;"us, ""Refugee|Asylum_Seeker"")*(#REF!=""Female""))))))"),"#DIV/0!")</f>
        <v>#DIV/0!</v>
      </c>
      <c r="H117" s="15" t="str">
        <f ca="1">IFERROR(__xludf.DUMMYFUNCTION("COUNTA(IFERROR(FILTER(#REF!,(REGEXMATCH(#REF!, ""Yes_LastYear"")*(#REF!=""Male"")*(REGEXMATCH(LegalStatus, ""Refugee|Asylum_Seeker"")*(REGEXMATCH(#REF!, ""Endline"")))))))/COUNTA(IFERROR(FILTER(#REF!,(REGEXMATCH(#REF!, ""Endline"")*(REGEXMATCH(LegalStatus"&amp;", ""Refugee|Asylum_Seeker"")*(#REF!=""Male""))))))"),"#DIV/0!")</f>
        <v>#DIV/0!</v>
      </c>
      <c r="I117" s="2"/>
      <c r="J117" s="2"/>
      <c r="K117" s="2"/>
      <c r="L117" s="2"/>
      <c r="M117" s="2"/>
      <c r="N117" s="2"/>
      <c r="O117" s="2"/>
      <c r="P117" s="2" t="s">
        <v>157</v>
      </c>
      <c r="Q117" s="15" t="str">
        <f ca="1">IFERROR(__xludf.DUMMYFUNCTION("COUNTA(IFERROR(FILTER(#REF!,(REGEXMATCH(#REF!, ""Yes_LastYear"")*(REGEXMATCH(LegalStatus, ""Refugee|Asylum_Seeker"")*(REGEXMATCH(#REF!, ""Baseline""))*(REGEXMATCH(#REF!, Q1)))))))/COUNTA(IFERROR(FILTER(#REF!,(REGEXMATCH(#REF!, ""Baseline"")*(REGEXMATCH(#R"&amp;"EF!, Q1))*(REGEXMATCH(LegalStatus, ""Refugee|Asylum_Seeker""))))))"),"#DIV/0!")</f>
        <v>#DIV/0!</v>
      </c>
      <c r="R117" s="15" t="str">
        <f ca="1">IFERROR(__xludf.DUMMYFUNCTION("COUNTA(IFERROR(FILTER(#REF!,(REGEXMATCH(#REF!, ""Yes_LastYear"")*(#REF!=""Female"")*(REGEXMATCH(LegalStatus, ""Refugee|Asylum_Seeker"")*(REGEXMATCH(#REF!, ""Baseline""))*(REGEXMATCH(#REF!, Q1)))))))/COUNTA(IFERROR(FILTER(#REF!,(REGEXMATCH(#REF!, ""Baselin"&amp;"e"")*(REGEXMATCH(#REF!, Q1))*(REGEXMATCH(LegalStatus, ""Refugee|Asylum_Seeker"")*(#REF!=""Female""))))))"),"#DIV/0!")</f>
        <v>#DIV/0!</v>
      </c>
      <c r="S117" s="15" t="str">
        <f ca="1">IFERROR(__xludf.DUMMYFUNCTION("COUNTA(IFERROR(FILTER(#REF!,(REGEXMATCH(#REF!, ""Yes_LastYear"")*(#REF!=""Male"")*(REGEXMATCH(LegalStatus, ""Refugee|Asylum_Seeker"")*(REGEXMATCH(#REF!, ""Baseline""))*(REGEXMATCH(#REF!, Q1)))))))/COUNTA(IFERROR(FILTER(#REF!,(REGEXMATCH(#REF!, ""Baseline"&amp;""")*(REGEXMATCH(#REF!, Q1))*(REGEXMATCH(LegalStatus, ""Refugee|Asylum_Seeker"")*(#REF!=""Male""))))))"),"#DIV/0!")</f>
        <v>#DIV/0!</v>
      </c>
      <c r="T117" s="15" t="str">
        <f ca="1">IFERROR(__xludf.DUMMYFUNCTION("COUNTA(IFERROR(FILTER(#REF!,(REGEXMATCH(#REF!, ""Yes_LastYear"")*(REGEXMATCH(LegalStatus, ""Refugee|Asylum_Seeker"")*(REGEXMATCH(#REF!, ""Endline""))*(REGEXMATCH(#REF!, Q1)))))))/COUNTA(IFERROR(FILTER(#REF!,(REGEXMATCH(#REF!, ""Endline"")*(REGEXMATCH(#REF"&amp;"!, Q1))*(REGEXMATCH(LegalStatus, ""Refugee|Asylum_Seeker""))))))"),"#DIV/0!")</f>
        <v>#DIV/0!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2">
      <c r="A118" s="2"/>
      <c r="B118" s="3" t="s">
        <v>130</v>
      </c>
      <c r="C118" s="15" t="str">
        <f ca="1">IFERROR(__xludf.DUMMYFUNCTION("COUNTA(IFERROR(FILTER(#REF!,(REGEXMATCH(#REF!, ""No"")*(REGEXMATCH(LegalStatus, ""Refugee|Asylum_Seeker"")*(REGEXMATCH(#REF!, ""Baseline"")))))))/COUNTA(IFERROR(FILTER(#REF!,(REGEXMATCH(#REF!, ""Baseline"")*(REGEXMATCH(LegalStatus, ""Refugee|Asylum_Seeker"&amp;"""))))))"),"#DIV/0!")</f>
        <v>#DIV/0!</v>
      </c>
      <c r="D118" s="15" t="str">
        <f ca="1">IFERROR(__xludf.DUMMYFUNCTION("COUNTA(IFERROR(FILTER(#REF!,(REGEXMATCH(#REF!, ""No"")*(#REF!=""Female"")*(REGEXMATCH(LegalStatus, ""Refugee|Asylum_Seeker"")*(REGEXMATCH(#REF!, ""Baseline"")))))))/COUNTA(IFERROR(FILTER(#REF!,(REGEXMATCH(#REF!, ""Baseline"")*(REGEXMATCH(LegalStatus, ""Re"&amp;"fugee|Asylum_Seeker"")*(#REF!=""Female""))))))"),"#DIV/0!")</f>
        <v>#DIV/0!</v>
      </c>
      <c r="E118" s="15" t="str">
        <f ca="1">IFERROR(__xludf.DUMMYFUNCTION("COUNTA(IFERROR(FILTER(#REF!,(REGEXMATCH(#REF!, ""No"")*(#REF!=""Male"")*(REGEXMATCH(LegalStatus, ""Refugee|Asylum_Seeker"")*(REGEXMATCH(#REF!, ""Baseline"")))))))/COUNTA(IFERROR(FILTER(#REF!,(REGEXMATCH(#REF!, ""Baseline"")*(REGEXMATCH(LegalStatus, ""Refu"&amp;"gee|Asylum_Seeker"")*(#REF!=""Male""))))))"),"#DIV/0!")</f>
        <v>#DIV/0!</v>
      </c>
      <c r="F118" s="15" t="str">
        <f ca="1">IFERROR(__xludf.DUMMYFUNCTION("COUNTA(IFERROR(FILTER(#REF!,(REGEXMATCH(#REF!, ""No"")*(REGEXMATCH(LegalStatus, ""Refugee|Asylum_Seeker"")*(REGEXMATCH(#REF!, ""Endline"")))))))/COUNTA(IFERROR(FILTER(#REF!,(REGEXMATCH(#REF!, ""Endline"")*(REGEXMATCH(LegalStatus, ""Refugee|Asylum_Seeker"""&amp;"))))))"),"#DIV/0!")</f>
        <v>#DIV/0!</v>
      </c>
      <c r="G118" s="15" t="str">
        <f ca="1">IFERROR(__xludf.DUMMYFUNCTION("COUNTA(IFERROR(FILTER(#REF!,(REGEXMATCH(#REF!, ""No"")*(#REF!=""Female"")*(REGEXMATCH(LegalStatus, ""Refugee|Asylum_Seeker"")*(REGEXMATCH(#REF!, ""Endline"")))))))/COUNTA(IFERROR(FILTER(#REF!,(REGEXMATCH(#REF!, ""Endline"")*(REGEXMATCH(LegalStatus, ""Refu"&amp;"gee|Asylum_Seeker"")*(#REF!=""Female""))))))"),"#DIV/0!")</f>
        <v>#DIV/0!</v>
      </c>
      <c r="H118" s="15" t="str">
        <f ca="1">IFERROR(__xludf.DUMMYFUNCTION("COUNTA(IFERROR(FILTER(#REF!,(REGEXMATCH(#REF!, ""No"")*(#REF!=""Male"")*(REGEXMATCH(LegalStatus, ""Refugee|Asylum_Seeker"")*(REGEXMATCH(#REF!, ""Endline"")))))))/COUNTA(IFERROR(FILTER(#REF!,(REGEXMATCH(#REF!, ""Endline"")*(REGEXMATCH(LegalStatus, ""Refuge"&amp;"e|Asylum_Seeker"")*(#REF!=""Male""))))))"),"#DIV/0!")</f>
        <v>#DIV/0!</v>
      </c>
      <c r="I118" s="2"/>
      <c r="J118" s="2"/>
      <c r="K118" s="2"/>
      <c r="L118" s="2"/>
      <c r="M118" s="2"/>
      <c r="N118" s="2"/>
      <c r="O118" s="2"/>
      <c r="P118" s="2" t="s">
        <v>130</v>
      </c>
      <c r="Q118" s="15" t="str">
        <f ca="1">IFERROR(__xludf.DUMMYFUNCTION("COUNTA(IFERROR(FILTER(#REF!,(REGEXMATCH(#REF!, ""No"")*(REGEXMATCH(LegalStatus, ""Refugee|Asylum_Seeker"")*(REGEXMATCH(#REF!, ""Baseline""))*(REGEXMATCH(#REF!, Q1)))))))/COUNTA(IFERROR(FILTER(#REF!,(REGEXMATCH(#REF!, ""Baseline"")*(REGEXMATCH(#REF!, Q1))*"&amp;"(REGEXMATCH(LegalStatus, ""Refugee|Asylum_Seeker""))))))"),"#DIV/0!")</f>
        <v>#DIV/0!</v>
      </c>
      <c r="R118" s="15" t="str">
        <f ca="1">IFERROR(__xludf.DUMMYFUNCTION("COUNTA(IFERROR(FILTER(#REF!,(REGEXMATCH(#REF!, ""No"")*(#REF!=""Female"")*(REGEXMATCH(LegalStatus, ""Refugee|Asylum_Seeker"")*(REGEXMATCH(#REF!, ""Baseline""))*(REGEXMATCH(#REF!, Q1)))))))/COUNTA(IFERROR(FILTER(#REF!,(REGEXMATCH(#REF!, ""Baseline"")*(REGE"&amp;"XMATCH(#REF!, Q1))*(REGEXMATCH(LegalStatus, ""Refugee|Asylum_Seeker"")*(#REF!=""Female""))))))"),"#DIV/0!")</f>
        <v>#DIV/0!</v>
      </c>
      <c r="S118" s="15" t="str">
        <f ca="1">IFERROR(__xludf.DUMMYFUNCTION("COUNTA(IFERROR(FILTER(#REF!,(REGEXMATCH(#REF!, ""No"")*(#REF!=""Male"")*(REGEXMATCH(LegalStatus, ""Refugee|Asylum_Seeker"")*(REGEXMATCH(#REF!, ""Baseline""))*(REGEXMATCH(#REF!, Q1)))))))/COUNTA(IFERROR(FILTER(#REF!,(REGEXMATCH(#REF!, ""Baseline"")*(REGEXM"&amp;"ATCH(#REF!, Q1))*(REGEXMATCH(LegalStatus, ""Refugee|Asylum_Seeker"")*(#REF!=""Male""))))))"),"#DIV/0!")</f>
        <v>#DIV/0!</v>
      </c>
      <c r="T118" s="15" t="str">
        <f ca="1">IFERROR(__xludf.DUMMYFUNCTION("COUNTA(IFERROR(FILTER(#REF!,(REGEXMATCH(#REF!, ""No"")*(REGEXMATCH(LegalStatus, ""Refugee|Asylum_Seeker"")*(REGEXMATCH(#REF!, ""Endline""))*(REGEXMATCH(#REF!, Q1)))))))/COUNTA(IFERROR(FILTER(#REF!,(REGEXMATCH(#REF!, ""Endline"")*(REGEXMATCH(#REF!, Q1))*(R"&amp;"EGEXMATCH(LegalStatus, ""Refugee|Asylum_Seeker""))))))"),"#DIV/0!")</f>
        <v>#DIV/0!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2">
      <c r="A120" s="27" t="s">
        <v>158</v>
      </c>
      <c r="B120" s="13"/>
      <c r="C120" s="14" t="s">
        <v>108</v>
      </c>
      <c r="D120" s="14"/>
      <c r="E120" s="14"/>
      <c r="F120" s="14" t="s">
        <v>109</v>
      </c>
      <c r="G120" s="2"/>
      <c r="H120" s="2"/>
      <c r="I120" s="2"/>
      <c r="J120" s="2"/>
      <c r="K120" s="2"/>
      <c r="L120" s="2"/>
      <c r="M120" s="2"/>
      <c r="N120" s="2"/>
      <c r="O120" s="23" t="s">
        <v>158</v>
      </c>
      <c r="P120" s="13"/>
      <c r="Q120" s="14" t="s">
        <v>108</v>
      </c>
      <c r="R120" s="14"/>
      <c r="S120" s="14"/>
      <c r="T120" s="14" t="s">
        <v>109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2">
      <c r="A121" s="2"/>
      <c r="B121" s="2" t="s">
        <v>159</v>
      </c>
      <c r="C121" s="15" t="str">
        <f ca="1">IFERROR(__xludf.DUMMYFUNCTION("COUNTA(IFERROR(FILTER(#REF!,((#REF!= ""Yes"")*(#REF!&lt;6)*(REGEXMATCH(LegalStatus, ""Refugee|Asylum_Seeker""))*(REGEXMATCH(#REF!, ""Baseline""))))))/COUNTA(IFERROR(FILTER(#REF!,(REGEXMATCH(#REF!, ""Baseline"")*(REGEXMATCH(LegalStatus, ""Refugee|Asylum_Seeke"&amp;"r""))))))"),"#DIV/0!")</f>
        <v>#DIV/0!</v>
      </c>
      <c r="D121" s="15"/>
      <c r="E121" s="15"/>
      <c r="F121" s="15" t="str">
        <f ca="1">IFERROR(__xludf.DUMMYFUNCTION("COUNTA(IFERROR(FILTER(#REF!,((#REF!= ""Yes"")*(#REF!&lt;6)*(REGEXMATCH(LegalStatus,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121" s="2"/>
      <c r="H121" s="2"/>
      <c r="I121" s="2"/>
      <c r="J121" s="2"/>
      <c r="K121" s="2"/>
      <c r="L121" s="2"/>
      <c r="M121" s="2"/>
      <c r="N121" s="2"/>
      <c r="O121" s="2"/>
      <c r="P121" s="2" t="s">
        <v>159</v>
      </c>
      <c r="Q121" s="15" t="str">
        <f ca="1">IFERROR(__xludf.DUMMYFUNCTION("COUNTA(IFERROR(FILTER(#REF!,((#REF!= ""Yes"")*(#REF!&lt;6)*(REGEXMATCH(LegalStatus, ""Refugee|Asylum_Seeker""))*(REGEXMATCH(#REF!, ""Baseline""))*(REGEXMATCH(#REF!, Q1))))))/COUNTA(IFERROR(FILTER(#REF!,(REGEXMATCH(#REF!, ""Baseline"")*(REGEXMATCH(#REF!, Q1))"&amp;"*(REGEXMATCH(LegalStatus, ""Refugee|Asylum_Seeker""))))))"),"#DIV/0!")</f>
        <v>#DIV/0!</v>
      </c>
      <c r="R121" s="15"/>
      <c r="S121" s="15"/>
      <c r="T121" s="15" t="str">
        <f ca="1">IFERROR(__xludf.DUMMYFUNCTION("COUNTA(IFERROR(FILTER(#REF!,((#REF!= ""Yes"")*(#REF!&lt;6)*(REGEXMATCH(LegalStatus, ""Refugee|Asylum_Seeker""))*(REGEXMATCH(#REF!, ""Endline""))*(REGEXMATCH(#REF!, Q1))))))/COUNTA(IFERROR(FILTER(#REF!,(REGEXMATCH(#REF!, ""Endline"")*(REGEXMATCH(#REF!, Q1))*("&amp;"REGEXMATCH(LegalStatus, ""Refugee|Asylum_Seeker""))))))"),"#DIV/0!")</f>
        <v>#DIV/0!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2">
      <c r="A122" s="2"/>
      <c r="B122" s="2" t="s">
        <v>160</v>
      </c>
      <c r="C122" s="15" t="str">
        <f ca="1">IFERROR(__xludf.DUMMYFUNCTION("COUNTA(IFERROR(FILTER(#REF!,((#REF!= ""Yes"")*(#REF!&gt;5)*(#REF!&lt;12)*(REGEXMATCH(LegalStatus, ""Refugee|Asylum_Seeker""))*(REGEXMATCH(#REF!, ""Baseline""))))))/COUNTA(IFERROR(FILTER(#REF!,(REGEXMATCH(#REF!, ""Baseline"")*(REGEXMATCH(LegalStatus, ""Refugee|A"&amp;"sylum_Seeker""))))))"),"#DIV/0!")</f>
        <v>#DIV/0!</v>
      </c>
      <c r="D122" s="15"/>
      <c r="E122" s="15"/>
      <c r="F122" s="15" t="str">
        <f ca="1">IFERROR(__xludf.DUMMYFUNCTION("COUNTA(IFERROR(FILTER(#REF!,((#REF!= ""Yes"")*(#REF!&gt;5)*(#REF!&lt;12)*(REGEXMATCH(LegalStatus, ""Refugee|Asylum_Seeker""))*(REGEXMATCH(#REF!, ""Endline""))))))/COUNTA(IFERROR(FILTER(#REF!,(REGEXMATCH(#REF!, ""Endline"")*(REGEXMATCH(LegalStatus, ""Refugee|Asy"&amp;"lum_Seeker""))))))"),"#DIV/0!")</f>
        <v>#DIV/0!</v>
      </c>
      <c r="G122" s="2"/>
      <c r="H122" s="2"/>
      <c r="I122" s="2"/>
      <c r="J122" s="2"/>
      <c r="K122" s="2"/>
      <c r="L122" s="2"/>
      <c r="M122" s="2"/>
      <c r="N122" s="2"/>
      <c r="O122" s="2"/>
      <c r="P122" s="2" t="s">
        <v>160</v>
      </c>
      <c r="Q122" s="15" t="str">
        <f ca="1">IFERROR(__xludf.DUMMYFUNCTION("COUNTA(IFERROR(FILTER(#REF!,((#REF!= ""Yes"")*(#REF!&gt;5)*(#REF!&lt;12)*(REGEXMATCH(LegalStatus, ""Refugee|Asylum_Seeker""))*(REGEXMATCH(#REF!, ""Baseline""))*(REGEXMATCH(#REF!, Q1))))))/COUNTA(IFERROR(FILTER(#REF!,(REGEXMATCH(#REF!, ""Baseline"")*(REGEXMATCH("&amp;"#REF!, Q1))*(REGEXMATCH(LegalStatus, ""Refugee|Asylum_Seeker""))))))"),"#DIV/0!")</f>
        <v>#DIV/0!</v>
      </c>
      <c r="R122" s="15"/>
      <c r="S122" s="15"/>
      <c r="T122" s="15" t="str">
        <f ca="1">IFERROR(__xludf.DUMMYFUNCTION("COUNTA(IFERROR(FILTER(#REF!,((#REF!= ""Yes"")*(#REF!&gt;5)*(#REF!&lt;12)*(REGEXMATCH(LegalStatus, ""Refugee|Asylum_Seeker""))*(REGEXMATCH(#REF!, ""Endline""))*(REGEXMATCH(#REF!, Q1))))))/COUNTA(IFERROR(FILTER(#REF!,(REGEXMATCH(#REF!, ""Endline"")*(REGEXMATCH(#R"&amp;"EF!, Q1))*(REGEXMATCH(LegalStatus, ""Refugee|Asylum_Seeker""))))))"),"#DIV/0!")</f>
        <v>#DIV/0!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2">
      <c r="A123" s="2"/>
      <c r="B123" s="2" t="s">
        <v>161</v>
      </c>
      <c r="C123" s="15" t="str">
        <f ca="1">IFERROR(__xludf.DUMMYFUNCTION("COUNTA(IFERROR(FILTER(#REF!,((#REF!= ""Yes"")*(#REF!&gt;11)*(REGEXMATCH(LegalStatus, ""Refugee|Asylum_Seeker""))*(REGEXMATCH(#REF!, ""Baseline""))))))/COUNTA(IFERROR(FILTER(#REF!,(REGEXMATCH(#REF!, ""Baseline"")*(REGEXMATCH(LegalStatus, ""Refugee|Asylum_Seek"&amp;"er""))))))"),"#DIV/0!")</f>
        <v>#DIV/0!</v>
      </c>
      <c r="D123" s="15"/>
      <c r="E123" s="15"/>
      <c r="F123" s="15" t="str">
        <f ca="1">IFERROR(__xludf.DUMMYFUNCTION("COUNTA(IFERROR(FILTER(#REF!,((#REF!= ""Yes"")*(#REF!&gt;11)*(REGEXMATCH(LegalStatus, ""Refugee|Asylum_Seeker""))*(REGEXMATCH(#REF!, ""Endline""))))))/COUNTA(IFERROR(FILTER(#REF!,(REGEXMATCH(#REF!, ""Endline"")*(REGEXMATCH(LegalStatus, ""Refugee|Asylum_Seeker"&amp;"""))))))"),"#DIV/0!")</f>
        <v>#DIV/0!</v>
      </c>
      <c r="G123" s="2"/>
      <c r="H123" s="2"/>
      <c r="I123" s="2"/>
      <c r="J123" s="2"/>
      <c r="K123" s="2"/>
      <c r="L123" s="2"/>
      <c r="M123" s="2"/>
      <c r="N123" s="2"/>
      <c r="O123" s="2"/>
      <c r="P123" s="2" t="s">
        <v>161</v>
      </c>
      <c r="Q123" s="15" t="str">
        <f ca="1">IFERROR(__xludf.DUMMYFUNCTION("COUNTA(IFERROR(FILTER(#REF!,((#REF!= ""Yes"")*(#REF!&gt;11)*(REGEXMATCH(LegalStatus, ""Refugee|Asylum_Seeker""))*(REGEXMATCH(#REF!, ""Baseline""))*(REGEXMATCH(#REF!, Q1))))))/COUNTA(IFERROR(FILTER(#REF!,(REGEXMATCH(#REF!, ""Baseline"")*(REGEXMATCH(#REF!, Q1)"&amp;")*(REGEXMATCH(LegalStatus, ""Refugee|Asylum_Seeker""))))))"),"#DIV/0!")</f>
        <v>#DIV/0!</v>
      </c>
      <c r="R123" s="15"/>
      <c r="S123" s="15"/>
      <c r="T123" s="15" t="str">
        <f ca="1">IFERROR(__xludf.DUMMYFUNCTION("COUNTA(IFERROR(FILTER(#REF!,((#REF!= ""Yes"")*(#REF!&gt;11)*(REGEXMATCH(LegalStatus, ""Refugee|Asylum_Seeker""))*(REGEXMATCH(#REF!, ""Endline""))*(REGEXMATCH(#REF!, Q1))))))/COUNTA(IFERROR(FILTER(#REF!,(REGEXMATCH(#REF!, ""Endline"")*(REGEXMATCH(#REF!, Q1))*"&amp;"(REGEXMATCH(LegalStatus, ""Refugee|Asylum_Seeker""))))))"),"#DIV/0!")</f>
        <v>#DIV/0!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2">
      <c r="A124" s="2"/>
      <c r="B124" s="2"/>
      <c r="C124" s="3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2">
      <c r="A125" s="27" t="s">
        <v>164</v>
      </c>
      <c r="B125" s="30"/>
      <c r="C125" s="14" t="s">
        <v>108</v>
      </c>
      <c r="D125" s="14"/>
      <c r="E125" s="14"/>
      <c r="F125" s="14" t="s">
        <v>109</v>
      </c>
      <c r="G125" s="2"/>
      <c r="H125" s="2"/>
      <c r="I125" s="2"/>
      <c r="J125" s="2"/>
      <c r="K125" s="2"/>
      <c r="L125" s="2"/>
      <c r="M125" s="2"/>
      <c r="N125" s="2"/>
      <c r="O125" s="23" t="s">
        <v>164</v>
      </c>
      <c r="P125" s="30"/>
      <c r="Q125" s="14" t="s">
        <v>108</v>
      </c>
      <c r="R125" s="14"/>
      <c r="S125" s="14"/>
      <c r="T125" s="14" t="s">
        <v>109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2">
      <c r="A126" s="2"/>
      <c r="B126" s="2" t="s">
        <v>149</v>
      </c>
      <c r="C126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26" s="15"/>
      <c r="E126" s="15"/>
      <c r="F126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26" s="2"/>
      <c r="H126" s="2"/>
      <c r="I126" s="2"/>
      <c r="J126" s="2"/>
      <c r="K126" s="2"/>
      <c r="L126" s="2"/>
      <c r="M126" s="2"/>
      <c r="N126" s="2"/>
      <c r="O126" s="2"/>
      <c r="P126" s="2" t="s">
        <v>149</v>
      </c>
      <c r="Q126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26" s="15"/>
      <c r="S126" s="15"/>
      <c r="T126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2">
      <c r="A127" s="2"/>
      <c r="B127" s="2" t="s">
        <v>150</v>
      </c>
      <c r="C127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27" s="15"/>
      <c r="E127" s="15"/>
      <c r="F127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27" s="2"/>
      <c r="H127" s="2"/>
      <c r="I127" s="2"/>
      <c r="J127" s="2"/>
      <c r="K127" s="2"/>
      <c r="L127" s="2"/>
      <c r="M127" s="2"/>
      <c r="N127" s="2"/>
      <c r="O127" s="2"/>
      <c r="P127" s="2" t="s">
        <v>150</v>
      </c>
      <c r="Q127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27" s="15"/>
      <c r="S127" s="15"/>
      <c r="T127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2">
      <c r="A128" s="2"/>
      <c r="B128" s="2" t="s">
        <v>151</v>
      </c>
      <c r="C128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28" s="15"/>
      <c r="E128" s="15"/>
      <c r="F128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28" s="2"/>
      <c r="H128" s="2"/>
      <c r="I128" s="2"/>
      <c r="J128" s="2"/>
      <c r="K128" s="2"/>
      <c r="L128" s="2"/>
      <c r="M128" s="2"/>
      <c r="N128" s="2"/>
      <c r="O128" s="2"/>
      <c r="P128" s="2" t="s">
        <v>151</v>
      </c>
      <c r="Q128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28" s="15"/>
      <c r="S128" s="15"/>
      <c r="T128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2">
      <c r="A129" s="6"/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6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2">
      <c r="A130" s="27" t="s">
        <v>165</v>
      </c>
      <c r="B130" s="30"/>
      <c r="C130" s="14" t="s">
        <v>108</v>
      </c>
      <c r="D130" s="14"/>
      <c r="E130" s="14"/>
      <c r="F130" s="14" t="s">
        <v>109</v>
      </c>
      <c r="G130" s="2"/>
      <c r="H130" s="2"/>
      <c r="I130" s="2"/>
      <c r="J130" s="2"/>
      <c r="K130" s="2"/>
      <c r="L130" s="2"/>
      <c r="M130" s="2"/>
      <c r="N130" s="2"/>
      <c r="O130" s="23" t="s">
        <v>165</v>
      </c>
      <c r="P130" s="30"/>
      <c r="Q130" s="14" t="s">
        <v>108</v>
      </c>
      <c r="R130" s="14"/>
      <c r="S130" s="14"/>
      <c r="T130" s="14" t="s">
        <v>109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2">
      <c r="A131" s="2"/>
      <c r="B131" s="2" t="s">
        <v>149</v>
      </c>
      <c r="C131" s="15" t="str">
        <f ca="1">IFERROR(__xludf.DUMMYFUNCTION("COUNTA(IFERROR(FILTER(#REF!,(REGEXMATCH(#REF!, ""Increased"")*(REGEXMATCH(LegalStatus,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31" s="15"/>
      <c r="E131" s="15"/>
      <c r="F131" s="15" t="str">
        <f ca="1">IFERROR(__xludf.DUMMYFUNCTION("COUNTA(IFERROR(FILTER(#REF!,(REGEXMATCH(#REF!, ""Increased"")*(REGEXMATCH(LegalStatus,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31" s="2"/>
      <c r="H131" s="2"/>
      <c r="I131" s="2"/>
      <c r="J131" s="2"/>
      <c r="K131" s="2"/>
      <c r="L131" s="2"/>
      <c r="M131" s="2"/>
      <c r="N131" s="2"/>
      <c r="O131" s="2"/>
      <c r="P131" s="2" t="s">
        <v>149</v>
      </c>
      <c r="Q131" s="15" t="str">
        <f ca="1">IFERROR(__xludf.DUMMYFUNCTION("COUNTA(IFERROR(FILTER(#REF!,(REGEXMATCH(#REF!, ""Increased"")*(REGEXMATCH(LegalStatus,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31" s="15"/>
      <c r="S131" s="15"/>
      <c r="T131" s="15" t="str">
        <f ca="1">IFERROR(__xludf.DUMMYFUNCTION("COUNTA(IFERROR(FILTER(#REF!,(REGEXMATCH(#REF!, ""Increased"")*(REGEXMATCH(LegalStatus,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2">
      <c r="A132" s="2"/>
      <c r="B132" s="2" t="s">
        <v>150</v>
      </c>
      <c r="C132" s="15" t="str">
        <f ca="1">IFERROR(__xludf.DUMMYFUNCTION("COUNTA(IFERROR(FILTER(#REF!,(REGEXMATCH(#REF!, ""Same"")*(REGEXMATCH(LegalStatus, ""Refugee|Asylum_Seeker"")*(REGEXMATCH(#REF!, ""Baseline"")))))))/COUNTA(IFERROR(FILTER(#REF!,(REGEXMATCH(LegalStatus, ""Refugee|Asylum_Seeker"")*(REGEXMATCH(#REF!, ""Baseli"&amp;"ne""))))))"),"#DIV/0!")</f>
        <v>#DIV/0!</v>
      </c>
      <c r="D132" s="15"/>
      <c r="E132" s="15"/>
      <c r="F132" s="15" t="str">
        <f ca="1">IFERROR(__xludf.DUMMYFUNCTION("COUNTA(IFERROR(FILTER(#REF!,(REGEXMATCH(#REF!, ""Same"")*(REGEXMATCH(LegalStatus, ""Refugee|Asylum_Seeker"")*(REGEXMATCH(#REF!, ""Endline"")))))))/COUNTA(IFERROR(FILTER(#REF!,(REGEXMATCH(LegalStatus, ""Refugee|Asylum_Seeker"")*(REGEXMATCH(#REF!, ""Endline"&amp;"""))))))"),"#DIV/0!")</f>
        <v>#DIV/0!</v>
      </c>
      <c r="G132" s="2"/>
      <c r="H132" s="2"/>
      <c r="I132" s="2"/>
      <c r="J132" s="2"/>
      <c r="K132" s="2"/>
      <c r="L132" s="2"/>
      <c r="M132" s="2"/>
      <c r="N132" s="2"/>
      <c r="O132" s="2"/>
      <c r="P132" s="2" t="s">
        <v>150</v>
      </c>
      <c r="Q132" s="15" t="str">
        <f ca="1">IFERROR(__xludf.DUMMYFUNCTION("COUNTA(IFERROR(FILTER(#REF!,(REGEXMATCH(#REF!, ""Same"")*(REGEXMATCH(LegalStatus, ""Refugee|Asylum_Seeker"")*(REGEXMATCH(#REF!, ""Baseline""))*(REGEXMATCH(#REF!, Q1)))))))/COUNTA(IFERROR(FILTER(#REF!,(REGEXMATCH(LegalStatus, ""Refugee|Asylum_Seeker"")*(RE"&amp;"GEXMATCH(#REF!, ""Baseline""))*(REGEXMATCH(#REF!, Q1))))))"),"#DIV/0!")</f>
        <v>#DIV/0!</v>
      </c>
      <c r="R132" s="15"/>
      <c r="S132" s="15"/>
      <c r="T132" s="15" t="str">
        <f ca="1">IFERROR(__xludf.DUMMYFUNCTION("COUNTA(IFERROR(FILTER(#REF!,(REGEXMATCH(#REF!, ""Same"")*(REGEXMATCH(LegalStatus, ""Refugee|Asylum_Seeker"")*(REGEXMATCH(#REF!, ""Endline""))*(REGEXMATCH(#REF!, Q1)))))))/COUNTA(IFERROR(FILTER(#REF!,(REGEXMATCH(LegalStatus, ""Refugee|Asylum_Seeker"")*(REG"&amp;"EXMATCH(#REF!, ""Endline""))*(REGEXMATCH(#REF!, Q1))))))"),"#DIV/0!")</f>
        <v>#DIV/0!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2">
      <c r="A133" s="2"/>
      <c r="B133" s="2" t="s">
        <v>151</v>
      </c>
      <c r="C133" s="15" t="str">
        <f ca="1">IFERROR(__xludf.DUMMYFUNCTION("COUNTA(IFERROR(FILTER(#REF!,(REGEXMATCH(#REF!, ""Decreased"")*(REGEXMATCH(LegalStatus, ""Refugee|Asylum_Seeker"")*(REGEXMATCH(#REF!, ""Baseline"")))))))/COUNTA(IFERROR(FILTER(#REF!,(REGEXMATCH(LegalStatus, ""Refugee|Asylum_Seeker"")*(REGEXMATCH(#REF!, ""B"&amp;"aseline""))))))"),"#DIV/0!")</f>
        <v>#DIV/0!</v>
      </c>
      <c r="D133" s="15"/>
      <c r="E133" s="15"/>
      <c r="F133" s="15" t="str">
        <f ca="1">IFERROR(__xludf.DUMMYFUNCTION("COUNTA(IFERROR(FILTER(#REF!,(REGEXMATCH(#REF!, ""Decreased"")*(REGEXMATCH(LegalStatus, ""Refugee|Asylum_Seeker"")*(REGEXMATCH(#REF!, ""Endline"")))))))/COUNTA(IFERROR(FILTER(#REF!,(REGEXMATCH(LegalStatus, ""Refugee|Asylum_Seeker"")*(REGEXMATCH(#REF!, ""En"&amp;"dline""))))))"),"#DIV/0!")</f>
        <v>#DIV/0!</v>
      </c>
      <c r="G133" s="2"/>
      <c r="H133" s="2"/>
      <c r="I133" s="2"/>
      <c r="J133" s="2"/>
      <c r="K133" s="2"/>
      <c r="L133" s="2"/>
      <c r="M133" s="2"/>
      <c r="N133" s="2"/>
      <c r="O133" s="2"/>
      <c r="P133" s="2" t="s">
        <v>151</v>
      </c>
      <c r="Q133" s="15" t="str">
        <f ca="1">IFERROR(__xludf.DUMMYFUNCTION("COUNTA(IFERROR(FILTER(#REF!,(REGEXMATCH(#REF!, ""Decreased"")*(REGEXMATCH(LegalStatus, ""Refugee|Asylum_Seeker"")*(REGEXMATCH(#REF!, ""Baseline""))*(REGEXMATCH(#REF!, Q1)))))))/COUNTA(IFERROR(FILTER(#REF!,(REGEXMATCH(LegalStatus, ""Refugee|Asylum_Seeker"""&amp;")*(REGEXMATCH(#REF!, ""Baseline""))*(REGEXMATCH(#REF!, Q1))))))"),"#DIV/0!")</f>
        <v>#DIV/0!</v>
      </c>
      <c r="R133" s="15"/>
      <c r="S133" s="15"/>
      <c r="T133" s="15" t="str">
        <f ca="1">IFERROR(__xludf.DUMMYFUNCTION("COUNTA(IFERROR(FILTER(#REF!,(REGEXMATCH(#REF!, ""Decreased"")*(REGEXMATCH(LegalStatus, ""Refugee|Asylum_Seeker"")*(REGEXMATCH(#REF!, ""Endline""))*(REGEXMATCH(#REF!, Q1)))))))/COUNTA(IFERROR(FILTER(#REF!,(REGEXMATCH(LegalStatus, ""Refugee|Asylum_Seeker"")"&amp;"*(REGEXMATCH(#REF!, ""Endline""))*(REGEXMATCH(#REF!, Q1))))))"),"#DIV/0!")</f>
        <v>#DIV/0!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6">
      <c r="A136" s="18" t="s">
        <v>168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2">
      <c r="A137" s="2" t="s">
        <v>169</v>
      </c>
      <c r="B137" s="2"/>
      <c r="C137" s="2"/>
      <c r="D137" s="2"/>
      <c r="E137" s="2"/>
      <c r="F137" s="2" t="s">
        <v>170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2">
      <c r="A138" s="2" t="s">
        <v>108</v>
      </c>
      <c r="B138" s="2"/>
      <c r="C138" s="2" t="s">
        <v>109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2">
      <c r="A139" s="7" t="str">
        <f ca="1">IFERROR(__xludf.DUMMYFUNCTION("QUERY(DataSet!H:BI,""SELECT BI, count(BI) WHERE H = 'Baseline' GROUP BY BI ORDER BY count(BI) desc"",1)"),"G_OUTPUT2/O2_Financial_Access/O2_Access_Loan")</f>
        <v>G_OUTPUT2/O2_Financial_Access/O2_Access_Loan</v>
      </c>
      <c r="B139" s="8" t="s">
        <v>171</v>
      </c>
      <c r="C139" s="7" t="str">
        <f ca="1">IFERROR(__xludf.DUMMYFUNCTION("QUERY(DataSet!H:BI,""SELECT BI, count(BI) WHERE H = 'Endline' GROUP BY BI ORDER BY count(BI) desc"",1)"),"G_OUTPUT2/O2_Financial_Access/O2_Access_Loan")</f>
        <v>G_OUTPUT2/O2_Financial_Access/O2_Access_Loan</v>
      </c>
      <c r="D139" s="36" t="s">
        <v>171</v>
      </c>
      <c r="E139" s="2"/>
      <c r="F139" s="7" t="str">
        <f ca="1">IFERROR(__xludf.DUMMYFUNCTION("QUERY(DataSet!H:BJ,""SELECT BJ, count(BJ) WHERE H = 'Baseline' GROUP BY BJ ORDER BY count(BJ) desc"",1)"),"G_OUTPUT2/O2_Self_Employment/O2_Employment")</f>
        <v>G_OUTPUT2/O2_Self_Employment/O2_Employment</v>
      </c>
      <c r="G139" s="8" t="s">
        <v>172</v>
      </c>
      <c r="H139" s="7" t="str">
        <f ca="1">IFERROR(__xludf.DUMMYFUNCTION("QUERY(DataSet!H:BJ,""SELECT BJ, count(BJ) WHERE H = 'Endline' GROUP BY BJ ORDER BY count(BJ) desc"",1)"),"G_OUTPUT2/O2_Self_Employment/O2_Employment")</f>
        <v>G_OUTPUT2/O2_Self_Employment/O2_Employment</v>
      </c>
      <c r="I139" s="37" t="s">
        <v>172</v>
      </c>
      <c r="J139" s="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2">
      <c r="A140" s="38"/>
      <c r="B140" s="9"/>
      <c r="C140" s="2"/>
      <c r="D140" s="11"/>
      <c r="E140" s="2"/>
      <c r="F140" s="2"/>
      <c r="G140" s="9"/>
      <c r="H140" s="2"/>
      <c r="I140" s="9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2">
      <c r="A141" s="38"/>
      <c r="B141" s="9"/>
      <c r="C141" s="2"/>
      <c r="D141" s="11"/>
      <c r="E141" s="2"/>
      <c r="F141" s="2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2">
      <c r="A142" s="38"/>
      <c r="B142" s="9"/>
      <c r="C142" s="2"/>
      <c r="D142" s="11"/>
      <c r="E142" s="2"/>
      <c r="F142" s="2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2">
      <c r="A143" s="38"/>
      <c r="B143" s="2"/>
      <c r="C143" s="2"/>
      <c r="D143" s="11"/>
      <c r="E143" s="2"/>
      <c r="F143" s="2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2">
      <c r="A144" s="38"/>
      <c r="B144" s="2"/>
      <c r="C144" s="2"/>
      <c r="D144" s="11"/>
      <c r="E144" s="2"/>
      <c r="F144" s="2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2">
      <c r="A145" s="38"/>
      <c r="B145" s="2"/>
      <c r="C145" s="2"/>
      <c r="D145" s="11"/>
      <c r="E145" s="2"/>
      <c r="F145" s="2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2">
      <c r="A146" s="38"/>
      <c r="B146" s="2"/>
      <c r="C146" s="2"/>
      <c r="D146" s="11"/>
      <c r="E146" s="2"/>
      <c r="F146" s="2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2">
      <c r="A147" s="38"/>
      <c r="B147" s="2"/>
      <c r="C147" s="2"/>
      <c r="D147" s="11"/>
      <c r="E147" s="2"/>
      <c r="F147" s="2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2">
      <c r="A148" s="38"/>
      <c r="B148" s="2"/>
      <c r="C148" s="2"/>
      <c r="D148" s="11"/>
      <c r="E148" s="2"/>
      <c r="F148" s="2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2">
      <c r="A149" s="38"/>
      <c r="B149" s="2"/>
      <c r="C149" s="2"/>
      <c r="D149" s="1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2">
      <c r="A150" s="38"/>
      <c r="B150" s="2"/>
      <c r="C150" s="2"/>
      <c r="D150" s="1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2">
      <c r="A151" s="38"/>
      <c r="B151" s="2"/>
      <c r="C151" s="2"/>
      <c r="D151" s="1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2">
      <c r="A152" s="38"/>
      <c r="B152" s="2"/>
      <c r="C152" s="2"/>
      <c r="D152" s="1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2">
      <c r="A153" s="38"/>
      <c r="B153" s="2"/>
      <c r="C153" s="2"/>
      <c r="D153" s="1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2">
      <c r="A154" s="38"/>
      <c r="B154" s="2"/>
      <c r="C154" s="2"/>
      <c r="D154" s="1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2">
      <c r="A155" s="38"/>
      <c r="B155" s="2"/>
      <c r="C155" s="2"/>
      <c r="D155" s="1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2">
      <c r="A156" s="38"/>
      <c r="B156" s="2"/>
      <c r="C156" s="2"/>
      <c r="D156" s="1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2">
      <c r="A157" s="38"/>
      <c r="B157" s="2"/>
      <c r="C157" s="2"/>
      <c r="D157" s="1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2">
      <c r="A158" s="38"/>
      <c r="B158" s="2"/>
      <c r="C158" s="2"/>
      <c r="D158" s="1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2">
      <c r="A159" s="38"/>
      <c r="B159" s="2"/>
      <c r="C159" s="2"/>
      <c r="D159" s="1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2">
      <c r="A160" s="38"/>
      <c r="B160" s="2"/>
      <c r="C160" s="2"/>
      <c r="D160" s="1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2">
      <c r="A161" s="38"/>
      <c r="B161" s="2"/>
      <c r="C161" s="2"/>
      <c r="D161" s="1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2">
      <c r="A162" s="38"/>
      <c r="B162" s="2"/>
      <c r="C162" s="2"/>
      <c r="D162" s="1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2">
      <c r="A163" s="38"/>
      <c r="B163" s="2"/>
      <c r="C163" s="2"/>
      <c r="D163" s="1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2">
      <c r="A164" s="38"/>
      <c r="B164" s="2"/>
      <c r="C164" s="2"/>
      <c r="D164" s="1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2">
      <c r="A165" s="38"/>
      <c r="B165" s="2"/>
      <c r="C165" s="2"/>
      <c r="D165" s="1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2">
      <c r="A166" s="38"/>
      <c r="B166" s="2"/>
      <c r="C166" s="2"/>
      <c r="D166" s="1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2">
      <c r="A167" s="38"/>
      <c r="B167" s="2"/>
      <c r="C167" s="2"/>
      <c r="D167" s="1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2">
      <c r="A168" s="39"/>
      <c r="B168" s="2"/>
      <c r="C168" s="25"/>
      <c r="D168" s="1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2">
      <c r="A169" s="38"/>
      <c r="B169" s="2"/>
      <c r="C169" s="2"/>
      <c r="D169" s="1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2">
      <c r="A170" s="38"/>
      <c r="B170" s="2"/>
      <c r="C170" s="2"/>
      <c r="D170" s="1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2">
      <c r="A171" s="40"/>
      <c r="B171" s="8"/>
      <c r="C171" s="8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3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3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3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3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3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3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3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3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3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3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3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3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3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3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3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3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3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3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3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3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3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3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3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3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3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3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3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3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3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3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3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3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3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3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3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3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3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3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3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1:30" ht="13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1:30" ht="13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1:30" ht="13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1:30" ht="13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1:30" ht="13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1:30" ht="13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1:30" ht="13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1:30" ht="13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1:30" ht="13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1:30" ht="13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1:30" ht="13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1:30" ht="13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1:30" ht="13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1:30" ht="13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1:30" ht="13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1:30" ht="13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1:30" ht="13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1:30" ht="13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1:30" ht="13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1:30" ht="13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1:30" ht="13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1:30" ht="13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1:30" ht="13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1:30" ht="13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1:30" ht="13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1:30" ht="13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1:30" ht="13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1:30" ht="13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1:30" ht="13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1:30" ht="13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1:30" ht="13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1:30" ht="13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1:30" ht="13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1:30" ht="13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1:30" ht="13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1:30" ht="13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1:30" ht="13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1:30" ht="13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1:30" ht="13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1:30" ht="13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1:30" ht="13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1:30" ht="13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1:30" ht="13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 spans="1:30" ht="13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 spans="1:30" ht="13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 spans="1:30" ht="13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 spans="1:30" ht="13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 spans="1:30" ht="13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 spans="1:30" ht="13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 spans="1:30" ht="13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 spans="1:30" ht="13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 spans="1:30" ht="13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  <row r="1092" spans="1:30" ht="13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</row>
    <row r="1093" spans="1:30" ht="13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</row>
    <row r="1094" spans="1:30" ht="13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</row>
    <row r="1095" spans="1:30" ht="13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</row>
    <row r="1096" spans="1:30" ht="13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</row>
    <row r="1097" spans="1:30" ht="13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</row>
    <row r="1098" spans="1:30" ht="13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</row>
    <row r="1099" spans="1:30" ht="13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</row>
    <row r="1100" spans="1:30" ht="13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</row>
    <row r="1101" spans="1:30" ht="13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</row>
    <row r="1102" spans="1:30" ht="13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</row>
    <row r="1103" spans="1:30" ht="13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</row>
    <row r="1104" spans="1:30" ht="13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</row>
    <row r="1105" spans="1:30" ht="13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</row>
    <row r="1106" spans="1:30" ht="13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</row>
    <row r="1107" spans="1:30" ht="13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</row>
    <row r="1108" spans="1:30" ht="13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</row>
    <row r="1109" spans="1:30" ht="13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</row>
    <row r="1110" spans="1:30" ht="13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</row>
    <row r="1111" spans="1:30" ht="13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</row>
    <row r="1112" spans="1:30" ht="13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</row>
    <row r="1113" spans="1:30" ht="13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</row>
    <row r="1114" spans="1:30" ht="13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</row>
    <row r="1115" spans="1:30" ht="13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</row>
    <row r="1116" spans="1:30" ht="13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</row>
    <row r="1117" spans="1:30" ht="13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</row>
    <row r="1118" spans="1:30" ht="13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</row>
    <row r="1119" spans="1:30" ht="13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</row>
    <row r="1120" spans="1:30" ht="13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</row>
    <row r="1121" spans="1:30" ht="13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</row>
    <row r="1122" spans="1:30" ht="13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</row>
    <row r="1123" spans="1:30" ht="13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</row>
    <row r="1124" spans="1:30" ht="13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</row>
    <row r="1125" spans="1:30" ht="13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</row>
    <row r="1126" spans="1:30" ht="13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</row>
    <row r="1127" spans="1:30" ht="13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</row>
    <row r="1128" spans="1:30" ht="13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</row>
    <row r="1129" spans="1:30" ht="13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</row>
    <row r="1130" spans="1:30" ht="13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</row>
    <row r="1131" spans="1:30" ht="13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</row>
    <row r="1132" spans="1:30" ht="13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</row>
    <row r="1133" spans="1:30" ht="13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</row>
    <row r="1134" spans="1:30" ht="13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</row>
    <row r="1135" spans="1:30" ht="13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</row>
    <row r="1136" spans="1:30" ht="13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</row>
    <row r="1137" spans="1:30" ht="13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</row>
    <row r="1138" spans="1:30" ht="13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</row>
    <row r="1139" spans="1:30" ht="13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</row>
    <row r="1140" spans="1:30" ht="13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</row>
    <row r="1141" spans="1:30" ht="13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</row>
    <row r="1142" spans="1:30" ht="13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</row>
    <row r="1143" spans="1:30" ht="13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</row>
    <row r="1144" spans="1:30" ht="13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</row>
    <row r="1145" spans="1:30" ht="13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</row>
    <row r="1146" spans="1:30" ht="13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</row>
    <row r="1147" spans="1:30" ht="13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</row>
    <row r="1148" spans="1:30" ht="13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</row>
    <row r="1149" spans="1:30" ht="13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</row>
    <row r="1150" spans="1:30" ht="13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</row>
    <row r="1151" spans="1:30" ht="13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</row>
    <row r="1152" spans="1:30" ht="13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</row>
    <row r="1153" spans="1:30" ht="13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</row>
    <row r="1154" spans="1:30" ht="13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</row>
    <row r="1155" spans="1:30" ht="13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</row>
    <row r="1156" spans="1:30" ht="13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</row>
    <row r="1157" spans="1:30" ht="13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</row>
    <row r="1158" spans="1:30" ht="13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</row>
    <row r="1159" spans="1:30" ht="13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</row>
    <row r="1160" spans="1:30" ht="13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</row>
    <row r="1161" spans="1:30" ht="13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</row>
    <row r="1162" spans="1:30" ht="13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</row>
    <row r="1163" spans="1:30" ht="13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</row>
    <row r="1164" spans="1:30" ht="13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</row>
    <row r="1165" spans="1:30" ht="13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</row>
    <row r="1166" spans="1:30" ht="13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</row>
    <row r="1167" spans="1:30" ht="13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</row>
    <row r="1168" spans="1:30" ht="13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</row>
    <row r="1169" spans="1:30" ht="13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</row>
    <row r="1170" spans="1:30" ht="13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</row>
    <row r="1171" spans="1:30" ht="13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</row>
    <row r="1172" spans="1:30" ht="13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</row>
    <row r="1173" spans="1:30" ht="13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</row>
    <row r="1174" spans="1:30" ht="13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</row>
    <row r="1175" spans="1:30" ht="13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</row>
    <row r="1176" spans="1:30" ht="13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</row>
    <row r="1177" spans="1:30" ht="13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</row>
    <row r="1178" spans="1:30" ht="13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</row>
    <row r="1179" spans="1:30" ht="13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</row>
    <row r="1180" spans="1:30" ht="13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</row>
    <row r="1181" spans="1:30" ht="13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</row>
    <row r="1182" spans="1:30" ht="13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</row>
    <row r="1183" spans="1:30" ht="13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</row>
    <row r="1184" spans="1:30" ht="13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</row>
    <row r="1185" spans="1:30" ht="13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</row>
    <row r="1186" spans="1:30" ht="13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</row>
    <row r="1187" spans="1:30" ht="13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</row>
    <row r="1188" spans="1:30" ht="13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</row>
    <row r="1189" spans="1:30" ht="13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</row>
    <row r="1190" spans="1:30" ht="13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</row>
    <row r="1191" spans="1:30" ht="13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</row>
    <row r="1192" spans="1:30" ht="13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</row>
    <row r="1193" spans="1:30" ht="13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</row>
    <row r="1194" spans="1:30" ht="13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</row>
    <row r="1195" spans="1:30" ht="13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</row>
    <row r="1196" spans="1:30" ht="13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</row>
    <row r="1197" spans="1:30" ht="13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</row>
    <row r="1198" spans="1:30" ht="13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</row>
    <row r="1199" spans="1:30" ht="13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</row>
    <row r="1200" spans="1:30" ht="13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</row>
    <row r="1201" spans="1:30" ht="13.2">
      <c r="A1201" s="95"/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  <c r="AC1201" s="95"/>
      <c r="AD1201" s="95"/>
    </row>
    <row r="1202" spans="1:30" ht="13.2">
      <c r="A1202" s="95"/>
      <c r="B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  <c r="AC1202" s="95"/>
      <c r="AD1202" s="95"/>
    </row>
    <row r="1203" spans="1:30" ht="13.2">
      <c r="A1203" s="95"/>
      <c r="B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  <c r="AC1203" s="95"/>
      <c r="AD1203" s="95"/>
    </row>
    <row r="1204" spans="1:30" ht="13.2">
      <c r="A1204" s="95"/>
      <c r="B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  <c r="AC1204" s="95"/>
      <c r="AD1204" s="95"/>
    </row>
    <row r="1205" spans="1:30" ht="13.2">
      <c r="A1205" s="95"/>
      <c r="B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  <c r="AC1205" s="95"/>
      <c r="AD1205" s="95"/>
    </row>
    <row r="1206" spans="1:30" ht="13.2">
      <c r="A1206" s="95"/>
      <c r="B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  <c r="AC1206" s="95"/>
      <c r="AD1206" s="95"/>
    </row>
    <row r="1207" spans="1:30" ht="13.2">
      <c r="A1207" s="95"/>
      <c r="B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  <c r="AC1207" s="95"/>
      <c r="AD1207" s="95"/>
    </row>
    <row r="1208" spans="1:30" ht="13.2">
      <c r="A1208" s="95"/>
      <c r="B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  <c r="AC1208" s="95"/>
      <c r="AD1208" s="95"/>
    </row>
    <row r="1209" spans="1:30" ht="13.2">
      <c r="A1209" s="95"/>
      <c r="B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  <c r="AC1209" s="95"/>
      <c r="AD1209" s="95"/>
    </row>
    <row r="1210" spans="1:30" ht="13.2">
      <c r="A1210" s="95"/>
      <c r="B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  <c r="AC1210" s="95"/>
      <c r="AD1210" s="95"/>
    </row>
    <row r="1211" spans="1:30" ht="13.2">
      <c r="A1211" s="95"/>
      <c r="B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  <c r="AC1211" s="95"/>
      <c r="AD1211" s="95"/>
    </row>
    <row r="1212" spans="1:30" ht="13.2">
      <c r="A1212" s="95"/>
      <c r="B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  <c r="AC1212" s="95"/>
      <c r="AD1212" s="95"/>
    </row>
    <row r="1213" spans="1:30" ht="13.2">
      <c r="A1213" s="95"/>
      <c r="B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</row>
    <row r="1214" spans="1:30" ht="13.2">
      <c r="A1214" s="95"/>
      <c r="B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  <c r="AC1214" s="95"/>
      <c r="AD1214" s="95"/>
    </row>
    <row r="1215" spans="1:30" ht="13.2">
      <c r="A1215" s="95"/>
      <c r="B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  <c r="AC1215" s="95"/>
      <c r="AD1215" s="95"/>
    </row>
    <row r="1216" spans="1:30" ht="13.2">
      <c r="A1216" s="95"/>
      <c r="B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  <c r="AC1216" s="95"/>
      <c r="AD1216" s="95"/>
    </row>
    <row r="1217" spans="1:30" ht="13.2">
      <c r="A1217" s="95"/>
      <c r="B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  <c r="AC1217" s="95"/>
      <c r="AD1217" s="95"/>
    </row>
    <row r="1218" spans="1:30" ht="13.2">
      <c r="A1218" s="95"/>
      <c r="B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  <c r="AC1218" s="95"/>
      <c r="AD1218" s="95"/>
    </row>
    <row r="1219" spans="1:30" ht="13.2">
      <c r="A1219" s="95"/>
      <c r="B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  <c r="AC1219" s="95"/>
      <c r="AD1219" s="95"/>
    </row>
    <row r="1220" spans="1:30" ht="13.2">
      <c r="A1220" s="95"/>
      <c r="B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  <c r="AC1220" s="95"/>
      <c r="AD1220" s="95"/>
    </row>
    <row r="1221" spans="1:30" ht="13.2">
      <c r="A1221" s="95"/>
      <c r="B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  <c r="AC1221" s="95"/>
      <c r="AD1221" s="95"/>
    </row>
    <row r="1222" spans="1:30" ht="13.2">
      <c r="A1222" s="95"/>
      <c r="B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  <c r="AC1222" s="95"/>
      <c r="AD1222" s="95"/>
    </row>
    <row r="1223" spans="1:30" ht="13.2">
      <c r="A1223" s="95"/>
      <c r="B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  <c r="AC1223" s="95"/>
      <c r="AD1223" s="95"/>
    </row>
    <row r="1224" spans="1:30" ht="13.2">
      <c r="A1224" s="95"/>
      <c r="B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  <c r="AC1224" s="95"/>
      <c r="AD1224" s="95"/>
    </row>
    <row r="1225" spans="1:30" ht="13.2">
      <c r="A1225" s="95"/>
      <c r="B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  <c r="AC1225" s="95"/>
      <c r="AD1225" s="95"/>
    </row>
    <row r="1226" spans="1:30" ht="13.2">
      <c r="A1226" s="95"/>
      <c r="B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  <c r="AC1226" s="95"/>
      <c r="AD1226" s="95"/>
    </row>
    <row r="1227" spans="1:30" ht="13.2">
      <c r="A1227" s="95"/>
      <c r="B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  <c r="AC1227" s="95"/>
      <c r="AD1227" s="95"/>
    </row>
    <row r="1228" spans="1:30" ht="13.2">
      <c r="A1228" s="95"/>
      <c r="B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  <c r="AC1228" s="95"/>
      <c r="AD1228" s="95"/>
    </row>
    <row r="1229" spans="1:30" ht="13.2">
      <c r="A1229" s="95"/>
      <c r="B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  <c r="AC1229" s="95"/>
      <c r="AD1229" s="95"/>
    </row>
    <row r="1230" spans="1:30" ht="13.2">
      <c r="A1230" s="95"/>
      <c r="B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  <c r="AC1230" s="95"/>
      <c r="AD1230" s="95"/>
    </row>
    <row r="1231" spans="1:30" ht="13.2">
      <c r="A1231" s="95"/>
      <c r="B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  <c r="AC1231" s="95"/>
      <c r="AD1231" s="95"/>
    </row>
    <row r="1232" spans="1:30" ht="13.2">
      <c r="A1232" s="95"/>
      <c r="B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  <c r="AC1232" s="95"/>
      <c r="AD1232" s="95"/>
    </row>
    <row r="1233" spans="1:30" ht="13.2">
      <c r="A1233" s="95"/>
      <c r="B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  <c r="AC1233" s="95"/>
      <c r="AD1233" s="95"/>
    </row>
    <row r="1234" spans="1:30" ht="13.2">
      <c r="A1234" s="95"/>
      <c r="B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  <c r="AC1234" s="95"/>
      <c r="AD1234" s="95"/>
    </row>
    <row r="1235" spans="1:30" ht="13.2">
      <c r="A1235" s="95"/>
      <c r="B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  <c r="AC1235" s="95"/>
      <c r="AD1235" s="95"/>
    </row>
    <row r="1236" spans="1:30" ht="13.2">
      <c r="A1236" s="95"/>
      <c r="B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  <c r="AC1236" s="95"/>
      <c r="AD1236" s="95"/>
    </row>
    <row r="1237" spans="1:30" ht="13.2">
      <c r="A1237" s="95"/>
      <c r="B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  <c r="AC1237" s="95"/>
      <c r="AD1237" s="95"/>
    </row>
    <row r="1238" spans="1:30" ht="13.2">
      <c r="A1238" s="95"/>
      <c r="B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  <c r="AC1238" s="95"/>
      <c r="AD1238" s="95"/>
    </row>
    <row r="1239" spans="1:30" ht="13.2">
      <c r="A1239" s="95"/>
      <c r="B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  <c r="AC1239" s="95"/>
      <c r="AD1239" s="95"/>
    </row>
    <row r="1240" spans="1:30" ht="13.2">
      <c r="A1240" s="95"/>
      <c r="B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  <c r="AC1240" s="95"/>
      <c r="AD1240" s="95"/>
    </row>
    <row r="1241" spans="1:30" ht="13.2">
      <c r="A1241" s="95"/>
      <c r="B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  <c r="AC1241" s="95"/>
      <c r="AD1241" s="95"/>
    </row>
    <row r="1242" spans="1:30" ht="13.2">
      <c r="A1242" s="95"/>
      <c r="B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  <c r="AC1242" s="95"/>
      <c r="AD1242" s="95"/>
    </row>
    <row r="1243" spans="1:30" ht="13.2">
      <c r="A1243" s="95"/>
      <c r="B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  <c r="AC1243" s="95"/>
      <c r="AD1243" s="95"/>
    </row>
    <row r="1244" spans="1:30" ht="13.2">
      <c r="A1244" s="95"/>
      <c r="B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  <c r="AC1244" s="95"/>
      <c r="AD1244" s="95"/>
    </row>
    <row r="1245" spans="1:30" ht="13.2">
      <c r="A1245" s="95"/>
      <c r="B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  <c r="AC1245" s="95"/>
      <c r="AD1245" s="95"/>
    </row>
    <row r="1246" spans="1:30" ht="13.2">
      <c r="A1246" s="95"/>
      <c r="B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  <c r="AC1246" s="95"/>
      <c r="AD1246" s="95"/>
    </row>
    <row r="1247" spans="1:30" ht="13.2">
      <c r="A1247" s="95"/>
      <c r="B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</row>
    <row r="1248" spans="1:30" ht="13.2">
      <c r="A1248" s="95"/>
      <c r="B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  <c r="AC1248" s="95"/>
      <c r="AD1248" s="95"/>
    </row>
    <row r="1249" spans="1:30" ht="13.2">
      <c r="A1249" s="95"/>
      <c r="B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  <c r="AC1249" s="95"/>
      <c r="AD1249" s="95"/>
    </row>
    <row r="1250" spans="1:30" ht="13.2">
      <c r="A1250" s="95"/>
      <c r="B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  <c r="AC1250" s="95"/>
      <c r="AD1250" s="95"/>
    </row>
    <row r="1251" spans="1:30" ht="13.2">
      <c r="A1251" s="95"/>
      <c r="B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  <c r="AC1251" s="95"/>
      <c r="AD1251" s="95"/>
    </row>
    <row r="1252" spans="1:30" ht="13.2">
      <c r="A1252" s="95"/>
      <c r="B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  <c r="AC1252" s="95"/>
      <c r="AD1252" s="95"/>
    </row>
    <row r="1253" spans="1:30" ht="13.2">
      <c r="A1253" s="95"/>
      <c r="B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  <c r="AC1253" s="95"/>
      <c r="AD1253" s="95"/>
    </row>
    <row r="1254" spans="1:30" ht="13.2">
      <c r="A1254" s="95"/>
      <c r="B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  <c r="AC1254" s="95"/>
      <c r="AD1254" s="95"/>
    </row>
    <row r="1255" spans="1:30" ht="13.2">
      <c r="A1255" s="95"/>
      <c r="B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  <c r="AC1255" s="95"/>
      <c r="AD1255" s="95"/>
    </row>
    <row r="1256" spans="1:30" ht="13.2">
      <c r="A1256" s="95"/>
      <c r="B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  <c r="AC1256" s="95"/>
      <c r="AD1256" s="95"/>
    </row>
    <row r="1257" spans="1:30" ht="13.2">
      <c r="A1257" s="95"/>
      <c r="B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  <c r="AC1257" s="95"/>
      <c r="AD1257" s="95"/>
    </row>
    <row r="1258" spans="1:30" ht="13.2">
      <c r="A1258" s="95"/>
      <c r="B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  <c r="AC1258" s="95"/>
      <c r="AD1258" s="95"/>
    </row>
    <row r="1259" spans="1:30" ht="13.2">
      <c r="A1259" s="95"/>
      <c r="B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  <c r="AC1259" s="95"/>
      <c r="AD1259" s="95"/>
    </row>
    <row r="1260" spans="1:30" ht="13.2">
      <c r="A1260" s="95"/>
      <c r="B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  <c r="AC1260" s="95"/>
      <c r="AD1260" s="95"/>
    </row>
    <row r="1261" spans="1:30" ht="13.2">
      <c r="A1261" s="95"/>
      <c r="B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  <c r="AC1261" s="95"/>
      <c r="AD1261" s="95"/>
    </row>
    <row r="1262" spans="1:30" ht="13.2">
      <c r="A1262" s="95"/>
      <c r="B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  <c r="AC1262" s="95"/>
      <c r="AD1262" s="95"/>
    </row>
    <row r="1263" spans="1:30" ht="13.2">
      <c r="A1263" s="95"/>
      <c r="B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  <c r="AC1263" s="95"/>
      <c r="AD1263" s="95"/>
    </row>
    <row r="1264" spans="1:30" ht="13.2">
      <c r="A1264" s="95"/>
      <c r="B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</row>
    <row r="1265" spans="1:30" ht="13.2">
      <c r="A1265" s="95"/>
      <c r="B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  <c r="AC1265" s="95"/>
      <c r="AD1265" s="95"/>
    </row>
    <row r="1266" spans="1:30" ht="13.2">
      <c r="A1266" s="95"/>
      <c r="B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  <c r="AC1266" s="95"/>
      <c r="AD1266" s="95"/>
    </row>
    <row r="1267" spans="1:30" ht="13.2">
      <c r="A1267" s="95"/>
      <c r="B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  <c r="AC1267" s="95"/>
      <c r="AD1267" s="95"/>
    </row>
    <row r="1268" spans="1:30" ht="13.2">
      <c r="A1268" s="95"/>
      <c r="B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  <c r="AC1268" s="95"/>
      <c r="AD1268" s="95"/>
    </row>
    <row r="1269" spans="1:30" ht="13.2">
      <c r="A1269" s="95"/>
      <c r="B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  <c r="AC1269" s="95"/>
      <c r="AD1269" s="95"/>
    </row>
    <row r="1270" spans="1:30" ht="13.2">
      <c r="A1270" s="95"/>
      <c r="B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  <c r="AC1270" s="95"/>
      <c r="AD1270" s="95"/>
    </row>
    <row r="1271" spans="1:30" ht="13.2">
      <c r="A1271" s="95"/>
      <c r="B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  <c r="AC1271" s="95"/>
      <c r="AD1271" s="95"/>
    </row>
    <row r="1272" spans="1:30" ht="13.2">
      <c r="A1272" s="95"/>
      <c r="B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  <c r="AC1272" s="95"/>
      <c r="AD1272" s="95"/>
    </row>
    <row r="1273" spans="1:30" ht="13.2">
      <c r="A1273" s="95"/>
      <c r="B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  <c r="AC1273" s="95"/>
      <c r="AD1273" s="95"/>
    </row>
    <row r="1274" spans="1:30" ht="13.2">
      <c r="A1274" s="95"/>
      <c r="B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  <c r="AC1274" s="95"/>
      <c r="AD1274" s="95"/>
    </row>
    <row r="1275" spans="1:30" ht="13.2">
      <c r="A1275" s="95"/>
      <c r="B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  <c r="AC1275" s="95"/>
      <c r="AD1275" s="95"/>
    </row>
    <row r="1276" spans="1:30" ht="13.2">
      <c r="A1276" s="95"/>
      <c r="B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  <c r="AC1276" s="95"/>
      <c r="AD1276" s="95"/>
    </row>
    <row r="1277" spans="1:30" ht="13.2">
      <c r="A1277" s="95"/>
      <c r="B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  <c r="AC1277" s="95"/>
      <c r="AD1277" s="95"/>
    </row>
    <row r="1278" spans="1:30" ht="13.2">
      <c r="A1278" s="95"/>
      <c r="B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</row>
    <row r="1279" spans="1:30" ht="13.2">
      <c r="A1279" s="95"/>
      <c r="B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  <c r="AC1279" s="95"/>
      <c r="AD1279" s="95"/>
    </row>
    <row r="1280" spans="1:30" ht="13.2">
      <c r="A1280" s="95"/>
      <c r="B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  <c r="AC1280" s="95"/>
      <c r="AD1280" s="95"/>
    </row>
    <row r="1281" spans="1:30" ht="13.2">
      <c r="A1281" s="95"/>
      <c r="B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  <c r="AC1281" s="95"/>
      <c r="AD1281" s="95"/>
    </row>
    <row r="1282" spans="1:30" ht="13.2">
      <c r="A1282" s="95"/>
      <c r="B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  <c r="AC1282" s="95"/>
      <c r="AD1282" s="95"/>
    </row>
    <row r="1283" spans="1:30" ht="13.2">
      <c r="A1283" s="95"/>
      <c r="B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  <c r="AC1283" s="95"/>
      <c r="AD1283" s="95"/>
    </row>
    <row r="1284" spans="1:30" ht="13.2">
      <c r="A1284" s="95"/>
      <c r="B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  <c r="AC1284" s="95"/>
      <c r="AD1284" s="95"/>
    </row>
    <row r="1285" spans="1:30" ht="13.2">
      <c r="A1285" s="95"/>
      <c r="B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  <c r="AC1285" s="95"/>
      <c r="AD1285" s="95"/>
    </row>
    <row r="1286" spans="1:30" ht="13.2">
      <c r="A1286" s="95"/>
      <c r="B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  <c r="AA1286" s="95"/>
      <c r="AB1286" s="95"/>
      <c r="AC1286" s="95"/>
      <c r="AD1286" s="95"/>
    </row>
    <row r="1287" spans="1:30" ht="13.2">
      <c r="A1287" s="95"/>
      <c r="B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  <c r="AA1287" s="95"/>
      <c r="AB1287" s="95"/>
      <c r="AC1287" s="95"/>
      <c r="AD1287" s="95"/>
    </row>
    <row r="1288" spans="1:30" ht="13.2">
      <c r="A1288" s="95"/>
      <c r="B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  <c r="AA1288" s="95"/>
      <c r="AB1288" s="95"/>
      <c r="AC1288" s="95"/>
      <c r="AD1288" s="95"/>
    </row>
    <row r="1289" spans="1:30" ht="13.2">
      <c r="A1289" s="95"/>
      <c r="B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  <c r="AA1289" s="95"/>
      <c r="AB1289" s="95"/>
      <c r="AC1289" s="95"/>
      <c r="AD1289" s="95"/>
    </row>
    <row r="1290" spans="1:30" ht="13.2">
      <c r="A1290" s="95"/>
      <c r="B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  <c r="AA1290" s="95"/>
      <c r="AB1290" s="95"/>
      <c r="AC1290" s="95"/>
      <c r="AD1290" s="95"/>
    </row>
    <row r="1291" spans="1:30" ht="13.2">
      <c r="A1291" s="95"/>
      <c r="B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  <c r="AA1291" s="95"/>
      <c r="AB1291" s="95"/>
      <c r="AC1291" s="95"/>
      <c r="AD1291" s="95"/>
    </row>
    <row r="1292" spans="1:30" ht="13.2">
      <c r="A1292" s="95"/>
      <c r="B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  <c r="AA1292" s="95"/>
      <c r="AB1292" s="95"/>
      <c r="AC1292" s="95"/>
      <c r="AD1292" s="95"/>
    </row>
    <row r="1293" spans="1:30" ht="13.2">
      <c r="A1293" s="95"/>
      <c r="B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  <c r="AA1293" s="95"/>
      <c r="AB1293" s="95"/>
      <c r="AC1293" s="95"/>
      <c r="AD1293" s="95"/>
    </row>
    <row r="1294" spans="1:30" ht="13.2">
      <c r="A1294" s="95"/>
      <c r="B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  <c r="AA1294" s="95"/>
      <c r="AB1294" s="95"/>
      <c r="AC1294" s="95"/>
      <c r="AD1294" s="95"/>
    </row>
    <row r="1295" spans="1:30" ht="13.2">
      <c r="A1295" s="95"/>
      <c r="B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  <c r="AA1295" s="95"/>
      <c r="AB1295" s="95"/>
      <c r="AC1295" s="95"/>
      <c r="AD1295" s="95"/>
    </row>
    <row r="1296" spans="1:30" ht="13.2">
      <c r="A1296" s="95"/>
      <c r="B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  <c r="AA1296" s="95"/>
      <c r="AB1296" s="95"/>
      <c r="AC1296" s="95"/>
      <c r="AD1296" s="95"/>
    </row>
    <row r="1297" spans="1:30" ht="13.2">
      <c r="A1297" s="95"/>
      <c r="B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  <c r="AA1297" s="95"/>
      <c r="AB1297" s="95"/>
      <c r="AC1297" s="95"/>
      <c r="AD1297" s="95"/>
    </row>
    <row r="1298" spans="1:30" ht="13.2">
      <c r="A1298" s="95"/>
      <c r="B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  <c r="AA1298" s="95"/>
      <c r="AB1298" s="95"/>
      <c r="AC1298" s="95"/>
      <c r="AD1298" s="95"/>
    </row>
    <row r="1299" spans="1:30" ht="13.2">
      <c r="A1299" s="95"/>
      <c r="B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  <c r="AA1299" s="95"/>
      <c r="AB1299" s="95"/>
      <c r="AC1299" s="95"/>
      <c r="AD1299" s="95"/>
    </row>
    <row r="1300" spans="1:30" ht="13.2">
      <c r="A1300" s="95"/>
      <c r="B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  <c r="AA1300" s="95"/>
      <c r="AB1300" s="95"/>
      <c r="AC1300" s="95"/>
      <c r="AD1300" s="95"/>
    </row>
    <row r="1301" spans="1:30" ht="13.2">
      <c r="A1301" s="95"/>
      <c r="B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  <c r="AA1301" s="95"/>
      <c r="AB1301" s="95"/>
      <c r="AC1301" s="95"/>
      <c r="AD1301" s="95"/>
    </row>
    <row r="1302" spans="1:30" ht="13.2">
      <c r="A1302" s="95"/>
      <c r="B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  <c r="AA1302" s="95"/>
      <c r="AB1302" s="95"/>
      <c r="AC1302" s="95"/>
      <c r="AD1302" s="95"/>
    </row>
    <row r="1303" spans="1:30" ht="13.2">
      <c r="A1303" s="95"/>
      <c r="B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  <c r="AA1303" s="95"/>
      <c r="AB1303" s="95"/>
      <c r="AC1303" s="95"/>
      <c r="AD1303" s="95"/>
    </row>
    <row r="1304" spans="1:30" ht="13.2">
      <c r="A1304" s="95"/>
      <c r="B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  <c r="AA1304" s="95"/>
      <c r="AB1304" s="95"/>
      <c r="AC1304" s="95"/>
      <c r="AD1304" s="95"/>
    </row>
    <row r="1305" spans="1:30" ht="13.2">
      <c r="A1305" s="95"/>
      <c r="B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  <c r="AA1305" s="95"/>
      <c r="AB1305" s="95"/>
      <c r="AC1305" s="95"/>
      <c r="AD1305" s="95"/>
    </row>
    <row r="1306" spans="1:30" ht="13.2">
      <c r="A1306" s="95"/>
      <c r="B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  <c r="AA1306" s="95"/>
      <c r="AB1306" s="95"/>
      <c r="AC1306" s="95"/>
      <c r="AD1306" s="95"/>
    </row>
    <row r="1307" spans="1:30" ht="13.2">
      <c r="A1307" s="95"/>
      <c r="B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  <c r="AA1307" s="95"/>
      <c r="AB1307" s="95"/>
      <c r="AC1307" s="95"/>
      <c r="AD1307" s="95"/>
    </row>
    <row r="1308" spans="1:30" ht="13.2">
      <c r="A1308" s="95"/>
      <c r="B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  <c r="AA1308" s="95"/>
      <c r="AB1308" s="95"/>
      <c r="AC1308" s="95"/>
      <c r="AD1308" s="95"/>
    </row>
    <row r="1309" spans="1:30" ht="13.2">
      <c r="A1309" s="95"/>
      <c r="B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  <c r="AA1309" s="95"/>
      <c r="AB1309" s="95"/>
      <c r="AC1309" s="95"/>
      <c r="AD1309" s="95"/>
    </row>
    <row r="1310" spans="1:30" ht="13.2">
      <c r="A1310" s="95"/>
      <c r="B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  <c r="AA1310" s="95"/>
      <c r="AB1310" s="95"/>
      <c r="AC1310" s="95"/>
      <c r="AD1310" s="95"/>
    </row>
    <row r="1311" spans="1:30" ht="13.2">
      <c r="A1311" s="95"/>
      <c r="B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  <c r="AC1311" s="95"/>
      <c r="AD1311" s="95"/>
    </row>
    <row r="1312" spans="1:30" ht="13.2">
      <c r="A1312" s="95"/>
      <c r="B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  <c r="AA1312" s="95"/>
      <c r="AB1312" s="95"/>
      <c r="AC1312" s="95"/>
      <c r="AD1312" s="95"/>
    </row>
    <row r="1313" spans="1:30" ht="13.2">
      <c r="A1313" s="95"/>
      <c r="B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  <c r="AA1313" s="95"/>
      <c r="AB1313" s="95"/>
      <c r="AC1313" s="95"/>
      <c r="AD1313" s="95"/>
    </row>
    <row r="1314" spans="1:30" ht="13.2">
      <c r="A1314" s="95"/>
      <c r="B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  <c r="AA1314" s="95"/>
      <c r="AB1314" s="95"/>
      <c r="AC1314" s="95"/>
      <c r="AD1314" s="95"/>
    </row>
    <row r="1315" spans="1:30" ht="13.2">
      <c r="A1315" s="95"/>
      <c r="B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  <c r="AA1315" s="95"/>
      <c r="AB1315" s="95"/>
      <c r="AC1315" s="95"/>
      <c r="AD1315" s="95"/>
    </row>
    <row r="1316" spans="1:30" ht="13.2">
      <c r="A1316" s="95"/>
      <c r="B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  <c r="AA1316" s="95"/>
      <c r="AB1316" s="95"/>
      <c r="AC1316" s="95"/>
      <c r="AD1316" s="95"/>
    </row>
    <row r="1317" spans="1:30" ht="13.2">
      <c r="A1317" s="95"/>
      <c r="B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  <c r="AA1317" s="95"/>
      <c r="AB1317" s="95"/>
      <c r="AC1317" s="95"/>
      <c r="AD1317" s="95"/>
    </row>
    <row r="1318" spans="1:30" ht="13.2">
      <c r="A1318" s="95"/>
      <c r="B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  <c r="AA1318" s="95"/>
      <c r="AB1318" s="95"/>
      <c r="AC1318" s="95"/>
      <c r="AD1318" s="95"/>
    </row>
    <row r="1319" spans="1:30" ht="13.2">
      <c r="A1319" s="95"/>
      <c r="B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  <c r="AA1319" s="95"/>
      <c r="AB1319" s="95"/>
      <c r="AC1319" s="95"/>
      <c r="AD1319" s="95"/>
    </row>
    <row r="1320" spans="1:30" ht="13.2">
      <c r="A1320" s="95"/>
      <c r="B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  <c r="AA1320" s="95"/>
      <c r="AB1320" s="95"/>
      <c r="AC1320" s="95"/>
      <c r="AD1320" s="95"/>
    </row>
    <row r="1321" spans="1:30" ht="13.2">
      <c r="A1321" s="95"/>
      <c r="B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</row>
    <row r="1322" spans="1:30" ht="13.2">
      <c r="A1322" s="95"/>
      <c r="B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</row>
    <row r="1323" spans="1:30" ht="13.2">
      <c r="A1323" s="95"/>
      <c r="B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</row>
    <row r="1324" spans="1:30" ht="13.2">
      <c r="A1324" s="95"/>
      <c r="B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</row>
    <row r="1325" spans="1:30" ht="13.2">
      <c r="A1325" s="95"/>
      <c r="B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</row>
    <row r="1326" spans="1:30" ht="13.2">
      <c r="A1326" s="95"/>
      <c r="B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</row>
    <row r="1327" spans="1:30" ht="13.2">
      <c r="A1327" s="95"/>
      <c r="B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</row>
    <row r="1328" spans="1:30" ht="13.2">
      <c r="A1328" s="95"/>
      <c r="B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</row>
    <row r="1329" spans="1:30" ht="13.2">
      <c r="A1329" s="95"/>
      <c r="B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</row>
    <row r="1330" spans="1:30" ht="13.2">
      <c r="A1330" s="95"/>
      <c r="B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</row>
    <row r="1331" spans="1:30" ht="13.2">
      <c r="A1331" s="95"/>
      <c r="B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</row>
    <row r="1332" spans="1:30" ht="13.2">
      <c r="A1332" s="95"/>
      <c r="B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</row>
    <row r="1333" spans="1:30" ht="13.2">
      <c r="A1333" s="95"/>
      <c r="B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</row>
    <row r="1334" spans="1:30" ht="13.2">
      <c r="A1334" s="95"/>
      <c r="B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</row>
    <row r="1335" spans="1:30" ht="13.2">
      <c r="A1335" s="95"/>
      <c r="B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</row>
    <row r="1336" spans="1:30" ht="13.2">
      <c r="A1336" s="95"/>
      <c r="B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</row>
    <row r="1337" spans="1:30" ht="13.2">
      <c r="A1337" s="95"/>
      <c r="B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</row>
    <row r="1338" spans="1:30" ht="13.2">
      <c r="A1338" s="95"/>
      <c r="B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</row>
    <row r="1339" spans="1:30" ht="13.2">
      <c r="A1339" s="95"/>
      <c r="B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</row>
    <row r="1340" spans="1:30" ht="13.2">
      <c r="A1340" s="95"/>
      <c r="B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</row>
    <row r="1341" spans="1:30" ht="13.2">
      <c r="A1341" s="95"/>
      <c r="B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</row>
    <row r="1342" spans="1:30" ht="13.2">
      <c r="A1342" s="95"/>
      <c r="B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</row>
    <row r="1343" spans="1:30" ht="13.2">
      <c r="A1343" s="95"/>
      <c r="B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</row>
    <row r="1344" spans="1:30" ht="13.2">
      <c r="A1344" s="95"/>
      <c r="B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</row>
    <row r="1345" spans="1:30" ht="13.2">
      <c r="A1345" s="95"/>
      <c r="B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</row>
    <row r="1346" spans="1:30" ht="13.2">
      <c r="A1346" s="95"/>
      <c r="B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</row>
    <row r="1347" spans="1:30" ht="13.2">
      <c r="A1347" s="95"/>
      <c r="B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</row>
    <row r="1348" spans="1:30" ht="13.2">
      <c r="A1348" s="95"/>
      <c r="B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  <c r="AA1348" s="95"/>
      <c r="AB1348" s="95"/>
      <c r="AC1348" s="95"/>
      <c r="AD1348" s="95"/>
    </row>
    <row r="1349" spans="1:30" ht="13.2">
      <c r="A1349" s="95"/>
      <c r="B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  <c r="AA1349" s="95"/>
      <c r="AB1349" s="95"/>
      <c r="AC1349" s="95"/>
      <c r="AD1349" s="95"/>
    </row>
    <row r="1350" spans="1:30" ht="13.2">
      <c r="A1350" s="95"/>
      <c r="B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  <c r="AA1350" s="95"/>
      <c r="AB1350" s="95"/>
      <c r="AC1350" s="95"/>
      <c r="AD1350" s="95"/>
    </row>
    <row r="1351" spans="1:30" ht="13.2">
      <c r="A1351" s="95"/>
      <c r="B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  <c r="AA1351" s="95"/>
      <c r="AB1351" s="95"/>
      <c r="AC1351" s="95"/>
      <c r="AD1351" s="95"/>
    </row>
    <row r="1352" spans="1:30" ht="13.2">
      <c r="A1352" s="95"/>
      <c r="B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  <c r="AA1352" s="95"/>
      <c r="AB1352" s="95"/>
      <c r="AC1352" s="95"/>
      <c r="AD1352" s="95"/>
    </row>
    <row r="1353" spans="1:30" ht="13.2">
      <c r="A1353" s="95"/>
      <c r="B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  <c r="AC1353" s="95"/>
      <c r="AD1353" s="95"/>
    </row>
    <row r="1354" spans="1:30" ht="13.2">
      <c r="A1354" s="95"/>
      <c r="B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  <c r="AA1354" s="95"/>
      <c r="AB1354" s="95"/>
      <c r="AC1354" s="95"/>
      <c r="AD1354" s="95"/>
    </row>
    <row r="1355" spans="1:30" ht="13.2">
      <c r="A1355" s="95"/>
      <c r="B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  <c r="AA1355" s="95"/>
      <c r="AB1355" s="95"/>
      <c r="AC1355" s="95"/>
      <c r="AD1355" s="95"/>
    </row>
    <row r="1356" spans="1:30" ht="13.2">
      <c r="A1356" s="95"/>
      <c r="B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  <c r="AA1356" s="95"/>
      <c r="AB1356" s="95"/>
      <c r="AC1356" s="95"/>
      <c r="AD1356" s="95"/>
    </row>
    <row r="1357" spans="1:30" ht="13.2">
      <c r="A1357" s="95"/>
      <c r="B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  <c r="AA1357" s="95"/>
      <c r="AB1357" s="95"/>
      <c r="AC1357" s="95"/>
      <c r="AD1357" s="95"/>
    </row>
    <row r="1358" spans="1:30" ht="13.2">
      <c r="A1358" s="95"/>
      <c r="B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  <c r="AC1358" s="95"/>
      <c r="AD1358" s="95"/>
    </row>
    <row r="1359" spans="1:30" ht="13.2">
      <c r="A1359" s="95"/>
      <c r="B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  <c r="AA1359" s="95"/>
      <c r="AB1359" s="95"/>
      <c r="AC1359" s="95"/>
      <c r="AD1359" s="95"/>
    </row>
    <row r="1360" spans="1:30" ht="13.2">
      <c r="A1360" s="95"/>
      <c r="B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  <c r="AA1360" s="95"/>
      <c r="AB1360" s="95"/>
      <c r="AC1360" s="95"/>
      <c r="AD1360" s="95"/>
    </row>
    <row r="1361" spans="1:30" ht="13.2">
      <c r="A1361" s="95"/>
      <c r="B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  <c r="AA1361" s="95"/>
      <c r="AB1361" s="95"/>
      <c r="AC1361" s="95"/>
      <c r="AD1361" s="95"/>
    </row>
    <row r="1362" spans="1:30" ht="13.2">
      <c r="A1362" s="95"/>
      <c r="B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  <c r="AA1362" s="95"/>
      <c r="AB1362" s="95"/>
      <c r="AC1362" s="95"/>
      <c r="AD1362" s="95"/>
    </row>
    <row r="1363" spans="1:30" ht="13.2">
      <c r="A1363" s="95"/>
      <c r="B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  <c r="AA1363" s="95"/>
      <c r="AB1363" s="95"/>
      <c r="AC1363" s="95"/>
      <c r="AD1363" s="95"/>
    </row>
    <row r="1364" spans="1:30" ht="13.2">
      <c r="A1364" s="95"/>
      <c r="B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  <c r="AA1364" s="95"/>
      <c r="AB1364" s="95"/>
      <c r="AC1364" s="95"/>
      <c r="AD1364" s="95"/>
    </row>
    <row r="1365" spans="1:30" ht="13.2">
      <c r="A1365" s="95"/>
      <c r="B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95"/>
      <c r="AC1365" s="95"/>
      <c r="AD1365" s="95"/>
    </row>
    <row r="1366" spans="1:30" ht="13.2">
      <c r="A1366" s="95"/>
      <c r="B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  <c r="AA1366" s="95"/>
      <c r="AB1366" s="95"/>
      <c r="AC1366" s="95"/>
      <c r="AD1366" s="95"/>
    </row>
    <row r="1367" spans="1:30" ht="13.2">
      <c r="A1367" s="95"/>
      <c r="B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  <c r="AA1367" s="95"/>
      <c r="AB1367" s="95"/>
      <c r="AC1367" s="95"/>
      <c r="AD1367" s="95"/>
    </row>
    <row r="1368" spans="1:30" ht="13.2">
      <c r="A1368" s="95"/>
      <c r="B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  <c r="AA1368" s="95"/>
      <c r="AB1368" s="95"/>
      <c r="AC1368" s="95"/>
      <c r="AD1368" s="95"/>
    </row>
    <row r="1369" spans="1:30" ht="13.2">
      <c r="A1369" s="95"/>
      <c r="B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  <c r="AA1369" s="95"/>
      <c r="AB1369" s="95"/>
      <c r="AC1369" s="95"/>
      <c r="AD1369" s="95"/>
    </row>
    <row r="1370" spans="1:30" ht="13.2">
      <c r="A1370" s="95"/>
      <c r="B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  <c r="AA1370" s="95"/>
      <c r="AB1370" s="95"/>
      <c r="AC1370" s="95"/>
      <c r="AD1370" s="95"/>
    </row>
    <row r="1371" spans="1:30" ht="13.2">
      <c r="A1371" s="95"/>
      <c r="B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  <c r="AA1371" s="95"/>
      <c r="AB1371" s="95"/>
      <c r="AC1371" s="95"/>
      <c r="AD1371" s="95"/>
    </row>
    <row r="1372" spans="1:30" ht="13.2">
      <c r="A1372" s="95"/>
      <c r="B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  <c r="AA1372" s="95"/>
      <c r="AB1372" s="95"/>
      <c r="AC1372" s="95"/>
      <c r="AD1372" s="95"/>
    </row>
    <row r="1373" spans="1:30" ht="13.2">
      <c r="A1373" s="95"/>
      <c r="B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  <c r="AA1373" s="95"/>
      <c r="AB1373" s="95"/>
      <c r="AC1373" s="95"/>
      <c r="AD1373" s="95"/>
    </row>
    <row r="1374" spans="1:30" ht="13.2">
      <c r="A1374" s="95"/>
      <c r="B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  <c r="AA1374" s="95"/>
      <c r="AB1374" s="95"/>
      <c r="AC1374" s="95"/>
      <c r="AD1374" s="95"/>
    </row>
    <row r="1375" spans="1:30" ht="13.2">
      <c r="A1375" s="95"/>
      <c r="B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  <c r="AA1375" s="95"/>
      <c r="AB1375" s="95"/>
      <c r="AC1375" s="95"/>
      <c r="AD1375" s="95"/>
    </row>
    <row r="1376" spans="1:30" ht="13.2">
      <c r="A1376" s="95"/>
      <c r="B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  <c r="AA1376" s="95"/>
      <c r="AB1376" s="95"/>
      <c r="AC1376" s="95"/>
      <c r="AD1376" s="95"/>
    </row>
    <row r="1377" spans="1:30" ht="13.2">
      <c r="A1377" s="95"/>
      <c r="B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  <c r="AA1377" s="95"/>
      <c r="AB1377" s="95"/>
      <c r="AC1377" s="95"/>
      <c r="AD1377" s="95"/>
    </row>
    <row r="1378" spans="1:30" ht="13.2">
      <c r="A1378" s="95"/>
      <c r="B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  <c r="U1378" s="95"/>
      <c r="V1378" s="95"/>
      <c r="W1378" s="95"/>
      <c r="X1378" s="95"/>
      <c r="Y1378" s="95"/>
      <c r="Z1378" s="95"/>
      <c r="AA1378" s="95"/>
      <c r="AB1378" s="95"/>
      <c r="AC1378" s="95"/>
      <c r="AD1378" s="95"/>
    </row>
    <row r="1379" spans="1:30" ht="13.2">
      <c r="A1379" s="95"/>
      <c r="B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  <c r="U1379" s="95"/>
      <c r="V1379" s="95"/>
      <c r="W1379" s="95"/>
      <c r="X1379" s="95"/>
      <c r="Y1379" s="95"/>
      <c r="Z1379" s="95"/>
      <c r="AA1379" s="95"/>
      <c r="AB1379" s="95"/>
      <c r="AC1379" s="95"/>
      <c r="AD1379" s="95"/>
    </row>
    <row r="1380" spans="1:30" ht="13.2">
      <c r="A1380" s="95"/>
      <c r="B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  <c r="AA1380" s="95"/>
      <c r="AB1380" s="95"/>
      <c r="AC1380" s="95"/>
      <c r="AD1380" s="95"/>
    </row>
    <row r="1381" spans="1:30" ht="13.2">
      <c r="A1381" s="95"/>
      <c r="B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  <c r="U1381" s="95"/>
      <c r="V1381" s="95"/>
      <c r="W1381" s="95"/>
      <c r="X1381" s="95"/>
      <c r="Y1381" s="95"/>
      <c r="Z1381" s="95"/>
      <c r="AA1381" s="95"/>
      <c r="AB1381" s="95"/>
      <c r="AC1381" s="95"/>
      <c r="AD1381" s="95"/>
    </row>
    <row r="1382" spans="1:30" ht="13.2">
      <c r="A1382" s="95"/>
      <c r="B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  <c r="W1382" s="95"/>
      <c r="X1382" s="95"/>
      <c r="Y1382" s="95"/>
      <c r="Z1382" s="95"/>
      <c r="AA1382" s="95"/>
      <c r="AB1382" s="95"/>
      <c r="AC1382" s="95"/>
      <c r="AD1382" s="95"/>
    </row>
    <row r="1383" spans="1:30" ht="13.2">
      <c r="A1383" s="95"/>
      <c r="B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  <c r="U1383" s="95"/>
      <c r="V1383" s="95"/>
      <c r="W1383" s="95"/>
      <c r="X1383" s="95"/>
      <c r="Y1383" s="95"/>
      <c r="Z1383" s="95"/>
      <c r="AA1383" s="95"/>
      <c r="AB1383" s="95"/>
      <c r="AC1383" s="95"/>
      <c r="AD1383" s="95"/>
    </row>
    <row r="1384" spans="1:30" ht="13.2">
      <c r="A1384" s="95"/>
      <c r="B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  <c r="U1384" s="95"/>
      <c r="V1384" s="95"/>
      <c r="W1384" s="95"/>
      <c r="X1384" s="95"/>
      <c r="Y1384" s="95"/>
      <c r="Z1384" s="95"/>
      <c r="AA1384" s="95"/>
      <c r="AB1384" s="95"/>
      <c r="AC1384" s="95"/>
      <c r="AD1384" s="95"/>
    </row>
    <row r="1385" spans="1:30" ht="13.2">
      <c r="A1385" s="95"/>
      <c r="B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  <c r="U1385" s="95"/>
      <c r="V1385" s="95"/>
      <c r="W1385" s="95"/>
      <c r="X1385" s="95"/>
      <c r="Y1385" s="95"/>
      <c r="Z1385" s="95"/>
      <c r="AA1385" s="95"/>
      <c r="AB1385" s="95"/>
      <c r="AC1385" s="95"/>
      <c r="AD1385" s="95"/>
    </row>
    <row r="1386" spans="1:30" ht="13.2">
      <c r="A1386" s="95"/>
      <c r="B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  <c r="U1386" s="95"/>
      <c r="V1386" s="95"/>
      <c r="W1386" s="95"/>
      <c r="X1386" s="95"/>
      <c r="Y1386" s="95"/>
      <c r="Z1386" s="95"/>
      <c r="AA1386" s="95"/>
      <c r="AB1386" s="95"/>
      <c r="AC1386" s="95"/>
      <c r="AD1386" s="95"/>
    </row>
    <row r="1387" spans="1:30" ht="13.2">
      <c r="A1387" s="95"/>
      <c r="B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  <c r="W1387" s="95"/>
      <c r="X1387" s="95"/>
      <c r="Y1387" s="95"/>
      <c r="Z1387" s="95"/>
      <c r="AA1387" s="95"/>
      <c r="AB1387" s="95"/>
      <c r="AC1387" s="95"/>
      <c r="AD1387" s="95"/>
    </row>
    <row r="1388" spans="1:30" ht="13.2">
      <c r="A1388" s="95"/>
      <c r="B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  <c r="AA1388" s="95"/>
      <c r="AB1388" s="95"/>
      <c r="AC1388" s="95"/>
      <c r="AD1388" s="95"/>
    </row>
    <row r="1389" spans="1:30" ht="13.2">
      <c r="A1389" s="95"/>
      <c r="B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  <c r="U1389" s="95"/>
      <c r="V1389" s="95"/>
      <c r="W1389" s="95"/>
      <c r="X1389" s="95"/>
      <c r="Y1389" s="95"/>
      <c r="Z1389" s="95"/>
      <c r="AA1389" s="95"/>
      <c r="AB1389" s="95"/>
      <c r="AC1389" s="95"/>
      <c r="AD1389" s="95"/>
    </row>
    <row r="1390" spans="1:30" ht="13.2">
      <c r="A1390" s="95"/>
      <c r="B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  <c r="AA1390" s="95"/>
      <c r="AB1390" s="95"/>
      <c r="AC1390" s="95"/>
      <c r="AD1390" s="95"/>
    </row>
    <row r="1391" spans="1:30" ht="13.2">
      <c r="A1391" s="95"/>
      <c r="B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  <c r="AA1391" s="95"/>
      <c r="AB1391" s="95"/>
      <c r="AC1391" s="95"/>
      <c r="AD1391" s="95"/>
    </row>
    <row r="1392" spans="1:30" ht="13.2">
      <c r="A1392" s="95"/>
      <c r="B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  <c r="U1392" s="95"/>
      <c r="V1392" s="95"/>
      <c r="W1392" s="95"/>
      <c r="X1392" s="95"/>
      <c r="Y1392" s="95"/>
      <c r="Z1392" s="95"/>
      <c r="AA1392" s="95"/>
      <c r="AB1392" s="95"/>
      <c r="AC1392" s="95"/>
      <c r="AD1392" s="95"/>
    </row>
    <row r="1393" spans="1:30" ht="13.2">
      <c r="A1393" s="95"/>
      <c r="B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  <c r="U1393" s="95"/>
      <c r="V1393" s="95"/>
      <c r="W1393" s="95"/>
      <c r="X1393" s="95"/>
      <c r="Y1393" s="95"/>
      <c r="Z1393" s="95"/>
      <c r="AA1393" s="95"/>
      <c r="AB1393" s="95"/>
      <c r="AC1393" s="95"/>
      <c r="AD1393" s="95"/>
    </row>
    <row r="1394" spans="1:30" ht="13.2">
      <c r="A1394" s="95"/>
      <c r="B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  <c r="AA1394" s="95"/>
      <c r="AB1394" s="95"/>
      <c r="AC1394" s="95"/>
      <c r="AD1394" s="95"/>
    </row>
    <row r="1395" spans="1:30" ht="13.2">
      <c r="A1395" s="95"/>
      <c r="B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  <c r="U1395" s="95"/>
      <c r="V1395" s="95"/>
      <c r="W1395" s="95"/>
      <c r="X1395" s="95"/>
      <c r="Y1395" s="95"/>
      <c r="Z1395" s="95"/>
      <c r="AA1395" s="95"/>
      <c r="AB1395" s="95"/>
      <c r="AC1395" s="95"/>
      <c r="AD1395" s="95"/>
    </row>
    <row r="1396" spans="1:30" ht="13.2">
      <c r="A1396" s="95"/>
      <c r="B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  <c r="AA1396" s="95"/>
      <c r="AB1396" s="95"/>
      <c r="AC1396" s="95"/>
      <c r="AD1396" s="95"/>
    </row>
    <row r="1397" spans="1:30" ht="13.2">
      <c r="A1397" s="95"/>
      <c r="B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/>
      <c r="Y1397" s="95"/>
      <c r="Z1397" s="95"/>
      <c r="AA1397" s="95"/>
      <c r="AB1397" s="95"/>
      <c r="AC1397" s="95"/>
      <c r="AD1397" s="95"/>
    </row>
    <row r="1398" spans="1:30" ht="13.2">
      <c r="A1398" s="95"/>
      <c r="B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  <c r="AA1398" s="95"/>
      <c r="AB1398" s="95"/>
      <c r="AC1398" s="95"/>
      <c r="AD1398" s="95"/>
    </row>
    <row r="1399" spans="1:30" ht="13.2">
      <c r="A1399" s="95"/>
      <c r="B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  <c r="W1399" s="95"/>
      <c r="X1399" s="95"/>
      <c r="Y1399" s="95"/>
      <c r="Z1399" s="95"/>
      <c r="AA1399" s="95"/>
      <c r="AB1399" s="95"/>
      <c r="AC1399" s="95"/>
      <c r="AD1399" s="95"/>
    </row>
    <row r="1400" spans="1:30" ht="13.2">
      <c r="A1400" s="95"/>
      <c r="B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  <c r="AA1400" s="95"/>
      <c r="AB1400" s="95"/>
      <c r="AC1400" s="95"/>
      <c r="AD1400" s="95"/>
    </row>
    <row r="1401" spans="1:30" ht="13.2">
      <c r="A1401" s="95"/>
      <c r="B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5"/>
      <c r="Y1401" s="95"/>
      <c r="Z1401" s="95"/>
      <c r="AA1401" s="95"/>
      <c r="AB1401" s="95"/>
      <c r="AC1401" s="95"/>
      <c r="AD1401" s="95"/>
    </row>
    <row r="1402" spans="1:30" ht="13.2">
      <c r="A1402" s="95"/>
      <c r="B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  <c r="AA1402" s="95"/>
      <c r="AB1402" s="95"/>
      <c r="AC1402" s="95"/>
      <c r="AD1402" s="95"/>
    </row>
    <row r="1403" spans="1:30" ht="13.2">
      <c r="A1403" s="95"/>
      <c r="B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  <c r="AA1403" s="95"/>
      <c r="AB1403" s="95"/>
      <c r="AC1403" s="95"/>
      <c r="AD1403" s="95"/>
    </row>
    <row r="1404" spans="1:30" ht="13.2">
      <c r="A1404" s="95"/>
      <c r="B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  <c r="AA1404" s="95"/>
      <c r="AB1404" s="95"/>
      <c r="AC1404" s="95"/>
      <c r="AD1404" s="95"/>
    </row>
    <row r="1405" spans="1:30" ht="13.2">
      <c r="A1405" s="95"/>
      <c r="B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  <c r="AA1405" s="95"/>
      <c r="AB1405" s="95"/>
      <c r="AC1405" s="95"/>
      <c r="AD1405" s="95"/>
    </row>
    <row r="1406" spans="1:30" ht="13.2">
      <c r="A1406" s="95"/>
      <c r="B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  <c r="AA1406" s="95"/>
      <c r="AB1406" s="95"/>
      <c r="AC1406" s="95"/>
      <c r="AD1406" s="95"/>
    </row>
    <row r="1407" spans="1:30" ht="13.2">
      <c r="A1407" s="95"/>
      <c r="B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  <c r="AA1407" s="95"/>
      <c r="AB1407" s="95"/>
      <c r="AC1407" s="95"/>
      <c r="AD1407" s="95"/>
    </row>
    <row r="1408" spans="1:30" ht="13.2">
      <c r="A1408" s="95"/>
      <c r="B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  <c r="AA1408" s="95"/>
      <c r="AB1408" s="95"/>
      <c r="AC1408" s="95"/>
      <c r="AD1408" s="95"/>
    </row>
    <row r="1409" spans="1:30" ht="13.2">
      <c r="A1409" s="95"/>
      <c r="B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  <c r="U1409" s="95"/>
      <c r="V1409" s="95"/>
      <c r="W1409" s="95"/>
      <c r="X1409" s="95"/>
      <c r="Y1409" s="95"/>
      <c r="Z1409" s="95"/>
      <c r="AA1409" s="95"/>
      <c r="AB1409" s="95"/>
      <c r="AC1409" s="95"/>
      <c r="AD1409" s="95"/>
    </row>
    <row r="1410" spans="1:30" ht="13.2">
      <c r="A1410" s="95"/>
      <c r="B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  <c r="AA1410" s="95"/>
      <c r="AB1410" s="95"/>
      <c r="AC1410" s="95"/>
      <c r="AD1410" s="95"/>
    </row>
    <row r="1411" spans="1:30" ht="13.2">
      <c r="A1411" s="95"/>
      <c r="B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  <c r="U1411" s="95"/>
      <c r="V1411" s="95"/>
      <c r="W1411" s="95"/>
      <c r="X1411" s="95"/>
      <c r="Y1411" s="95"/>
      <c r="Z1411" s="95"/>
      <c r="AA1411" s="95"/>
      <c r="AB1411" s="95"/>
      <c r="AC1411" s="95"/>
      <c r="AD1411" s="95"/>
    </row>
    <row r="1412" spans="1:30" ht="13.2">
      <c r="A1412" s="95"/>
      <c r="B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  <c r="U1412" s="95"/>
      <c r="V1412" s="95"/>
      <c r="W1412" s="95"/>
      <c r="X1412" s="95"/>
      <c r="Y1412" s="95"/>
      <c r="Z1412" s="95"/>
      <c r="AA1412" s="95"/>
      <c r="AB1412" s="95"/>
      <c r="AC1412" s="95"/>
      <c r="AD1412" s="95"/>
    </row>
    <row r="1413" spans="1:30" ht="13.2">
      <c r="A1413" s="95"/>
      <c r="B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  <c r="AA1413" s="95"/>
      <c r="AB1413" s="95"/>
      <c r="AC1413" s="95"/>
      <c r="AD1413" s="95"/>
    </row>
    <row r="1414" spans="1:30" ht="13.2">
      <c r="A1414" s="95"/>
      <c r="B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  <c r="U1414" s="95"/>
      <c r="V1414" s="95"/>
      <c r="W1414" s="95"/>
      <c r="X1414" s="95"/>
      <c r="Y1414" s="95"/>
      <c r="Z1414" s="95"/>
      <c r="AA1414" s="95"/>
      <c r="AB1414" s="95"/>
      <c r="AC1414" s="95"/>
      <c r="AD1414" s="95"/>
    </row>
    <row r="1415" spans="1:30" ht="13.2">
      <c r="A1415" s="95"/>
      <c r="B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  <c r="AA1415" s="95"/>
      <c r="AB1415" s="95"/>
      <c r="AC1415" s="95"/>
      <c r="AD1415" s="95"/>
    </row>
    <row r="1416" spans="1:30" ht="13.2">
      <c r="A1416" s="95"/>
      <c r="B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  <c r="AA1416" s="95"/>
      <c r="AB1416" s="95"/>
      <c r="AC1416" s="95"/>
      <c r="AD1416" s="95"/>
    </row>
    <row r="1417" spans="1:30" ht="13.2">
      <c r="A1417" s="95"/>
      <c r="B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  <c r="U1417" s="95"/>
      <c r="V1417" s="95"/>
      <c r="W1417" s="95"/>
      <c r="X1417" s="95"/>
      <c r="Y1417" s="95"/>
      <c r="Z1417" s="95"/>
      <c r="AA1417" s="95"/>
      <c r="AB1417" s="95"/>
      <c r="AC1417" s="95"/>
      <c r="AD1417" s="95"/>
    </row>
    <row r="1418" spans="1:30" ht="13.2">
      <c r="A1418" s="95"/>
      <c r="B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  <c r="AA1418" s="95"/>
      <c r="AB1418" s="95"/>
      <c r="AC1418" s="95"/>
      <c r="AD1418" s="95"/>
    </row>
    <row r="1419" spans="1:30" ht="13.2">
      <c r="A1419" s="95"/>
      <c r="B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  <c r="U1419" s="95"/>
      <c r="V1419" s="95"/>
      <c r="W1419" s="95"/>
      <c r="X1419" s="95"/>
      <c r="Y1419" s="95"/>
      <c r="Z1419" s="95"/>
      <c r="AA1419" s="95"/>
      <c r="AB1419" s="95"/>
      <c r="AC1419" s="95"/>
      <c r="AD1419" s="95"/>
    </row>
    <row r="1420" spans="1:30" ht="13.2">
      <c r="A1420" s="95"/>
      <c r="B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  <c r="AA1420" s="95"/>
      <c r="AB1420" s="95"/>
      <c r="AC1420" s="95"/>
      <c r="AD1420" s="95"/>
    </row>
    <row r="1421" spans="1:30" ht="13.2">
      <c r="A1421" s="95"/>
      <c r="B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  <c r="AA1421" s="95"/>
      <c r="AB1421" s="95"/>
      <c r="AC1421" s="95"/>
      <c r="AD1421" s="95"/>
    </row>
    <row r="1422" spans="1:30" ht="13.2">
      <c r="A1422" s="95"/>
      <c r="B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  <c r="U1422" s="95"/>
      <c r="V1422" s="95"/>
      <c r="W1422" s="95"/>
      <c r="X1422" s="95"/>
      <c r="Y1422" s="95"/>
      <c r="Z1422" s="95"/>
      <c r="AA1422" s="95"/>
      <c r="AB1422" s="95"/>
      <c r="AC1422" s="95"/>
      <c r="AD1422" s="95"/>
    </row>
    <row r="1423" spans="1:30" ht="13.2">
      <c r="A1423" s="95"/>
      <c r="B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  <c r="U1423" s="95"/>
      <c r="V1423" s="95"/>
      <c r="W1423" s="95"/>
      <c r="X1423" s="95"/>
      <c r="Y1423" s="95"/>
      <c r="Z1423" s="95"/>
      <c r="AA1423" s="95"/>
      <c r="AB1423" s="95"/>
      <c r="AC1423" s="95"/>
      <c r="AD1423" s="95"/>
    </row>
    <row r="1424" spans="1:30" ht="13.2">
      <c r="A1424" s="95"/>
      <c r="B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  <c r="U1424" s="95"/>
      <c r="V1424" s="95"/>
      <c r="W1424" s="95"/>
      <c r="X1424" s="95"/>
      <c r="Y1424" s="95"/>
      <c r="Z1424" s="95"/>
      <c r="AA1424" s="95"/>
      <c r="AB1424" s="95"/>
      <c r="AC1424" s="95"/>
      <c r="AD1424" s="95"/>
    </row>
    <row r="1425" spans="1:30" ht="13.2">
      <c r="A1425" s="95"/>
      <c r="B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  <c r="U1425" s="95"/>
      <c r="V1425" s="95"/>
      <c r="W1425" s="95"/>
      <c r="X1425" s="95"/>
      <c r="Y1425" s="95"/>
      <c r="Z1425" s="95"/>
      <c r="AA1425" s="95"/>
      <c r="AB1425" s="95"/>
      <c r="AC1425" s="95"/>
      <c r="AD1425" s="95"/>
    </row>
    <row r="1426" spans="1:30" ht="13.2">
      <c r="A1426" s="95"/>
      <c r="B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  <c r="AA1426" s="95"/>
      <c r="AB1426" s="95"/>
      <c r="AC1426" s="95"/>
      <c r="AD1426" s="95"/>
    </row>
    <row r="1427" spans="1:30" ht="13.2">
      <c r="A1427" s="95"/>
      <c r="B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  <c r="AA1427" s="95"/>
      <c r="AB1427" s="95"/>
      <c r="AC1427" s="95"/>
      <c r="AD1427" s="95"/>
    </row>
    <row r="1428" spans="1:30" ht="13.2">
      <c r="A1428" s="95"/>
      <c r="B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  <c r="AA1428" s="95"/>
      <c r="AB1428" s="95"/>
      <c r="AC1428" s="95"/>
      <c r="AD1428" s="95"/>
    </row>
    <row r="1429" spans="1:30" ht="13.2">
      <c r="A1429" s="95"/>
      <c r="B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  <c r="U1429" s="95"/>
      <c r="V1429" s="95"/>
      <c r="W1429" s="95"/>
      <c r="X1429" s="95"/>
      <c r="Y1429" s="95"/>
      <c r="Z1429" s="95"/>
      <c r="AA1429" s="95"/>
      <c r="AB1429" s="95"/>
      <c r="AC1429" s="95"/>
      <c r="AD1429" s="95"/>
    </row>
    <row r="1430" spans="1:30" ht="13.2">
      <c r="A1430" s="95"/>
      <c r="B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  <c r="AA1430" s="95"/>
      <c r="AB1430" s="95"/>
      <c r="AC1430" s="95"/>
      <c r="AD1430" s="95"/>
    </row>
    <row r="1431" spans="1:30" ht="13.2">
      <c r="A1431" s="95"/>
      <c r="B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  <c r="U1431" s="95"/>
      <c r="V1431" s="95"/>
      <c r="W1431" s="95"/>
      <c r="X1431" s="95"/>
      <c r="Y1431" s="95"/>
      <c r="Z1431" s="95"/>
      <c r="AA1431" s="95"/>
      <c r="AB1431" s="95"/>
      <c r="AC1431" s="95"/>
      <c r="AD1431" s="95"/>
    </row>
    <row r="1432" spans="1:30" ht="13.2">
      <c r="A1432" s="95"/>
      <c r="B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  <c r="AA1432" s="95"/>
      <c r="AB1432" s="95"/>
      <c r="AC1432" s="95"/>
      <c r="AD1432" s="95"/>
    </row>
    <row r="1433" spans="1:30" ht="13.2">
      <c r="A1433" s="95"/>
      <c r="B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  <c r="AA1433" s="95"/>
      <c r="AB1433" s="95"/>
      <c r="AC1433" s="95"/>
      <c r="AD1433" s="95"/>
    </row>
    <row r="1434" spans="1:30" ht="13.2">
      <c r="A1434" s="95"/>
      <c r="B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  <c r="AA1434" s="95"/>
      <c r="AB1434" s="95"/>
      <c r="AC1434" s="95"/>
      <c r="AD1434" s="95"/>
    </row>
    <row r="1435" spans="1:30" ht="13.2">
      <c r="A1435" s="95"/>
      <c r="B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  <c r="U1435" s="95"/>
      <c r="V1435" s="95"/>
      <c r="W1435" s="95"/>
      <c r="X1435" s="95"/>
      <c r="Y1435" s="95"/>
      <c r="Z1435" s="95"/>
      <c r="AA1435" s="95"/>
      <c r="AB1435" s="95"/>
      <c r="AC1435" s="95"/>
      <c r="AD1435" s="95"/>
    </row>
    <row r="1436" spans="1:30" ht="13.2">
      <c r="A1436" s="95"/>
      <c r="B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  <c r="AA1436" s="95"/>
      <c r="AB1436" s="95"/>
      <c r="AC1436" s="95"/>
      <c r="AD1436" s="95"/>
    </row>
    <row r="1437" spans="1:30" ht="13.2">
      <c r="A1437" s="95"/>
      <c r="B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  <c r="U1437" s="95"/>
      <c r="V1437" s="95"/>
      <c r="W1437" s="95"/>
      <c r="X1437" s="95"/>
      <c r="Y1437" s="95"/>
      <c r="Z1437" s="95"/>
      <c r="AA1437" s="95"/>
      <c r="AB1437" s="95"/>
      <c r="AC1437" s="95"/>
      <c r="AD1437" s="95"/>
    </row>
    <row r="1438" spans="1:30" ht="13.2">
      <c r="A1438" s="95"/>
      <c r="B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  <c r="AA1438" s="95"/>
      <c r="AB1438" s="95"/>
      <c r="AC1438" s="95"/>
      <c r="AD1438" s="95"/>
    </row>
    <row r="1439" spans="1:30" ht="13.2">
      <c r="A1439" s="95"/>
      <c r="B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  <c r="AA1439" s="95"/>
      <c r="AB1439" s="95"/>
      <c r="AC1439" s="95"/>
      <c r="AD1439" s="95"/>
    </row>
    <row r="1440" spans="1:30" ht="13.2">
      <c r="A1440" s="95"/>
      <c r="B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  <c r="U1440" s="95"/>
      <c r="V1440" s="95"/>
      <c r="W1440" s="95"/>
      <c r="X1440" s="95"/>
      <c r="Y1440" s="95"/>
      <c r="Z1440" s="95"/>
      <c r="AA1440" s="95"/>
      <c r="AB1440" s="95"/>
      <c r="AC1440" s="95"/>
      <c r="AD1440" s="95"/>
    </row>
    <row r="1441" spans="1:30" ht="13.2">
      <c r="A1441" s="95"/>
      <c r="B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5"/>
      <c r="Y1441" s="95"/>
      <c r="Z1441" s="95"/>
      <c r="AA1441" s="95"/>
      <c r="AB1441" s="95"/>
      <c r="AC1441" s="95"/>
      <c r="AD1441" s="95"/>
    </row>
    <row r="1442" spans="1:30" ht="13.2">
      <c r="A1442" s="95"/>
      <c r="B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  <c r="AA1442" s="95"/>
      <c r="AB1442" s="95"/>
      <c r="AC1442" s="95"/>
      <c r="AD1442" s="95"/>
    </row>
    <row r="1443" spans="1:30" ht="13.2">
      <c r="A1443" s="95"/>
      <c r="B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  <c r="U1443" s="95"/>
      <c r="V1443" s="95"/>
      <c r="W1443" s="95"/>
      <c r="X1443" s="95"/>
      <c r="Y1443" s="95"/>
      <c r="Z1443" s="95"/>
      <c r="AA1443" s="95"/>
      <c r="AB1443" s="95"/>
      <c r="AC1443" s="95"/>
      <c r="AD1443" s="95"/>
    </row>
    <row r="1444" spans="1:30" ht="13.2">
      <c r="A1444" s="95"/>
      <c r="B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  <c r="AA1444" s="95"/>
      <c r="AB1444" s="95"/>
      <c r="AC1444" s="95"/>
      <c r="AD1444" s="95"/>
    </row>
    <row r="1445" spans="1:30" ht="13.2">
      <c r="A1445" s="95"/>
      <c r="B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  <c r="AA1445" s="95"/>
      <c r="AB1445" s="95"/>
      <c r="AC1445" s="95"/>
      <c r="AD1445" s="95"/>
    </row>
    <row r="1446" spans="1:30" ht="13.2">
      <c r="A1446" s="95"/>
      <c r="B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  <c r="U1446" s="95"/>
      <c r="V1446" s="95"/>
      <c r="W1446" s="95"/>
      <c r="X1446" s="95"/>
      <c r="Y1446" s="95"/>
      <c r="Z1446" s="95"/>
      <c r="AA1446" s="95"/>
      <c r="AB1446" s="95"/>
      <c r="AC1446" s="95"/>
      <c r="AD1446" s="95"/>
    </row>
    <row r="1447" spans="1:30" ht="13.2">
      <c r="A1447" s="95"/>
      <c r="B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  <c r="AA1447" s="95"/>
      <c r="AB1447" s="95"/>
      <c r="AC1447" s="95"/>
      <c r="AD1447" s="95"/>
    </row>
    <row r="1448" spans="1:30" ht="13.2">
      <c r="A1448" s="95"/>
      <c r="B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  <c r="U1448" s="95"/>
      <c r="V1448" s="95"/>
      <c r="W1448" s="95"/>
      <c r="X1448" s="95"/>
      <c r="Y1448" s="95"/>
      <c r="Z1448" s="95"/>
      <c r="AA1448" s="95"/>
      <c r="AB1448" s="95"/>
      <c r="AC1448" s="95"/>
      <c r="AD1448" s="95"/>
    </row>
    <row r="1449" spans="1:30" ht="13.2">
      <c r="A1449" s="95"/>
      <c r="B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  <c r="AA1449" s="95"/>
      <c r="AB1449" s="95"/>
      <c r="AC1449" s="95"/>
      <c r="AD1449" s="95"/>
    </row>
    <row r="1450" spans="1:30" ht="13.2">
      <c r="A1450" s="95"/>
      <c r="B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  <c r="AA1450" s="95"/>
      <c r="AB1450" s="95"/>
      <c r="AC1450" s="95"/>
      <c r="AD1450" s="95"/>
    </row>
    <row r="1451" spans="1:30" ht="13.2">
      <c r="A1451" s="95"/>
      <c r="B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/>
      <c r="Y1451" s="95"/>
      <c r="Z1451" s="95"/>
      <c r="AA1451" s="95"/>
      <c r="AB1451" s="95"/>
      <c r="AC1451" s="95"/>
      <c r="AD1451" s="95"/>
    </row>
    <row r="1452" spans="1:30" ht="13.2">
      <c r="A1452" s="95"/>
      <c r="B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  <c r="AA1452" s="95"/>
      <c r="AB1452" s="95"/>
      <c r="AC1452" s="95"/>
      <c r="AD1452" s="95"/>
    </row>
    <row r="1453" spans="1:30" ht="13.2">
      <c r="A1453" s="95"/>
      <c r="B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  <c r="U1453" s="95"/>
      <c r="V1453" s="95"/>
      <c r="W1453" s="95"/>
      <c r="X1453" s="95"/>
      <c r="Y1453" s="95"/>
      <c r="Z1453" s="95"/>
      <c r="AA1453" s="95"/>
      <c r="AB1453" s="95"/>
      <c r="AC1453" s="95"/>
      <c r="AD1453" s="95"/>
    </row>
    <row r="1454" spans="1:30" ht="13.2">
      <c r="A1454" s="95"/>
      <c r="B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  <c r="AA1454" s="95"/>
      <c r="AB1454" s="95"/>
      <c r="AC1454" s="95"/>
      <c r="AD1454" s="95"/>
    </row>
    <row r="1455" spans="1:30" ht="13.2">
      <c r="A1455" s="95"/>
      <c r="B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  <c r="U1455" s="95"/>
      <c r="V1455" s="95"/>
      <c r="W1455" s="95"/>
      <c r="X1455" s="95"/>
      <c r="Y1455" s="95"/>
      <c r="Z1455" s="95"/>
      <c r="AA1455" s="95"/>
      <c r="AB1455" s="95"/>
      <c r="AC1455" s="95"/>
      <c r="AD1455" s="95"/>
    </row>
    <row r="1456" spans="1:30" ht="13.2">
      <c r="A1456" s="95"/>
      <c r="B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  <c r="U1456" s="95"/>
      <c r="V1456" s="95"/>
      <c r="W1456" s="95"/>
      <c r="X1456" s="95"/>
      <c r="Y1456" s="95"/>
      <c r="Z1456" s="95"/>
      <c r="AA1456" s="95"/>
      <c r="AB1456" s="95"/>
      <c r="AC1456" s="95"/>
      <c r="AD1456" s="95"/>
    </row>
    <row r="1457" spans="1:30" ht="13.2">
      <c r="A1457" s="95"/>
      <c r="B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  <c r="U1457" s="95"/>
      <c r="V1457" s="95"/>
      <c r="W1457" s="95"/>
      <c r="X1457" s="95"/>
      <c r="Y1457" s="95"/>
      <c r="Z1457" s="95"/>
      <c r="AA1457" s="95"/>
      <c r="AB1457" s="95"/>
      <c r="AC1457" s="95"/>
      <c r="AD1457" s="95"/>
    </row>
    <row r="1458" spans="1:30" ht="13.2">
      <c r="A1458" s="95"/>
      <c r="B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  <c r="AA1458" s="95"/>
      <c r="AB1458" s="95"/>
      <c r="AC1458" s="95"/>
      <c r="AD1458" s="95"/>
    </row>
    <row r="1459" spans="1:30" ht="13.2">
      <c r="A1459" s="95"/>
      <c r="B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  <c r="AA1459" s="95"/>
      <c r="AB1459" s="95"/>
      <c r="AC1459" s="95"/>
      <c r="AD1459" s="95"/>
    </row>
    <row r="1460" spans="1:30" ht="13.2">
      <c r="A1460" s="95"/>
      <c r="B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  <c r="Z1460" s="95"/>
      <c r="AA1460" s="95"/>
      <c r="AB1460" s="95"/>
      <c r="AC1460" s="95"/>
      <c r="AD1460" s="95"/>
    </row>
    <row r="1461" spans="1:30" ht="13.2">
      <c r="A1461" s="95"/>
      <c r="B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  <c r="U1461" s="95"/>
      <c r="V1461" s="95"/>
      <c r="W1461" s="95"/>
      <c r="X1461" s="95"/>
      <c r="Y1461" s="95"/>
      <c r="Z1461" s="95"/>
      <c r="AA1461" s="95"/>
      <c r="AB1461" s="95"/>
      <c r="AC1461" s="95"/>
      <c r="AD1461" s="95"/>
    </row>
    <row r="1462" spans="1:30" ht="13.2">
      <c r="A1462" s="95"/>
      <c r="B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  <c r="AA1462" s="95"/>
      <c r="AB1462" s="95"/>
      <c r="AC1462" s="95"/>
      <c r="AD1462" s="95"/>
    </row>
    <row r="1463" spans="1:30" ht="13.2">
      <c r="A1463" s="95"/>
      <c r="B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  <c r="AA1463" s="95"/>
      <c r="AB1463" s="95"/>
      <c r="AC1463" s="95"/>
      <c r="AD1463" s="95"/>
    </row>
    <row r="1464" spans="1:30" ht="13.2">
      <c r="A1464" s="95"/>
      <c r="B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  <c r="U1464" s="95"/>
      <c r="V1464" s="95"/>
      <c r="W1464" s="95"/>
      <c r="X1464" s="95"/>
      <c r="Y1464" s="95"/>
      <c r="Z1464" s="95"/>
      <c r="AA1464" s="95"/>
      <c r="AB1464" s="95"/>
      <c r="AC1464" s="95"/>
      <c r="AD1464" s="95"/>
    </row>
    <row r="1465" spans="1:30" ht="13.2">
      <c r="A1465" s="95"/>
      <c r="B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  <c r="AA1465" s="95"/>
      <c r="AB1465" s="95"/>
      <c r="AC1465" s="95"/>
      <c r="AD1465" s="95"/>
    </row>
    <row r="1466" spans="1:30" ht="13.2">
      <c r="A1466" s="95"/>
      <c r="B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  <c r="U1466" s="95"/>
      <c r="V1466" s="95"/>
      <c r="W1466" s="95"/>
      <c r="X1466" s="95"/>
      <c r="Y1466" s="95"/>
      <c r="Z1466" s="95"/>
      <c r="AA1466" s="95"/>
      <c r="AB1466" s="95"/>
      <c r="AC1466" s="95"/>
      <c r="AD1466" s="95"/>
    </row>
    <row r="1467" spans="1:30" ht="13.2">
      <c r="A1467" s="95"/>
      <c r="B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  <c r="AA1467" s="95"/>
      <c r="AB1467" s="95"/>
      <c r="AC1467" s="95"/>
      <c r="AD1467" s="95"/>
    </row>
    <row r="1468" spans="1:30" ht="13.2">
      <c r="A1468" s="95"/>
      <c r="B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  <c r="AA1468" s="95"/>
      <c r="AB1468" s="95"/>
      <c r="AC1468" s="95"/>
      <c r="AD1468" s="95"/>
    </row>
    <row r="1469" spans="1:30" ht="13.2">
      <c r="A1469" s="95"/>
      <c r="B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  <c r="AA1469" s="95"/>
      <c r="AB1469" s="95"/>
      <c r="AC1469" s="95"/>
      <c r="AD1469" s="95"/>
    </row>
    <row r="1470" spans="1:30" ht="13.2">
      <c r="A1470" s="95"/>
      <c r="B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  <c r="AA1470" s="95"/>
      <c r="AB1470" s="95"/>
      <c r="AC1470" s="95"/>
      <c r="AD1470" s="95"/>
    </row>
    <row r="1471" spans="1:30" ht="13.2">
      <c r="A1471" s="95"/>
      <c r="B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  <c r="U1471" s="95"/>
      <c r="V1471" s="95"/>
      <c r="W1471" s="95"/>
      <c r="X1471" s="95"/>
      <c r="Y1471" s="95"/>
      <c r="Z1471" s="95"/>
      <c r="AA1471" s="95"/>
      <c r="AB1471" s="95"/>
      <c r="AC1471" s="95"/>
      <c r="AD1471" s="95"/>
    </row>
    <row r="1472" spans="1:30" ht="13.2">
      <c r="A1472" s="95"/>
      <c r="B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  <c r="AA1472" s="95"/>
      <c r="AB1472" s="95"/>
      <c r="AC1472" s="95"/>
      <c r="AD1472" s="95"/>
    </row>
    <row r="1473" spans="1:30" ht="13.2">
      <c r="A1473" s="95"/>
      <c r="B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  <c r="AA1473" s="95"/>
      <c r="AB1473" s="95"/>
      <c r="AC1473" s="95"/>
      <c r="AD1473" s="95"/>
    </row>
    <row r="1474" spans="1:30" ht="13.2">
      <c r="A1474" s="95"/>
      <c r="B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  <c r="U1474" s="95"/>
      <c r="V1474" s="95"/>
      <c r="W1474" s="95"/>
      <c r="X1474" s="95"/>
      <c r="Y1474" s="95"/>
      <c r="Z1474" s="95"/>
      <c r="AA1474" s="95"/>
      <c r="AB1474" s="95"/>
      <c r="AC1474" s="95"/>
      <c r="AD1474" s="95"/>
    </row>
    <row r="1475" spans="1:30" ht="13.2">
      <c r="A1475" s="95"/>
      <c r="B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  <c r="U1475" s="95"/>
      <c r="V1475" s="95"/>
      <c r="W1475" s="95"/>
      <c r="X1475" s="95"/>
      <c r="Y1475" s="95"/>
      <c r="Z1475" s="95"/>
      <c r="AA1475" s="95"/>
      <c r="AB1475" s="95"/>
      <c r="AC1475" s="95"/>
      <c r="AD1475" s="95"/>
    </row>
    <row r="1476" spans="1:30" ht="13.2">
      <c r="A1476" s="95"/>
      <c r="B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  <c r="AA1476" s="95"/>
      <c r="AB1476" s="95"/>
      <c r="AC1476" s="95"/>
      <c r="AD1476" s="95"/>
    </row>
    <row r="1477" spans="1:30" ht="13.2">
      <c r="A1477" s="95"/>
      <c r="B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  <c r="U1477" s="95"/>
      <c r="V1477" s="95"/>
      <c r="W1477" s="95"/>
      <c r="X1477" s="95"/>
      <c r="Y1477" s="95"/>
      <c r="Z1477" s="95"/>
      <c r="AA1477" s="95"/>
      <c r="AB1477" s="95"/>
      <c r="AC1477" s="95"/>
      <c r="AD1477" s="95"/>
    </row>
    <row r="1478" spans="1:30" ht="13.2">
      <c r="A1478" s="95"/>
      <c r="B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  <c r="AA1478" s="95"/>
      <c r="AB1478" s="95"/>
      <c r="AC1478" s="95"/>
      <c r="AD1478" s="95"/>
    </row>
    <row r="1479" spans="1:30" ht="13.2">
      <c r="A1479" s="95"/>
      <c r="B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  <c r="AA1479" s="95"/>
      <c r="AB1479" s="95"/>
      <c r="AC1479" s="95"/>
      <c r="AD1479" s="95"/>
    </row>
    <row r="1480" spans="1:30" ht="13.2">
      <c r="A1480" s="95"/>
      <c r="B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  <c r="AA1480" s="95"/>
      <c r="AB1480" s="95"/>
      <c r="AC1480" s="95"/>
      <c r="AD1480" s="95"/>
    </row>
    <row r="1481" spans="1:30" ht="13.2">
      <c r="A1481" s="95"/>
      <c r="B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  <c r="AA1481" s="95"/>
      <c r="AB1481" s="95"/>
      <c r="AC1481" s="95"/>
      <c r="AD1481" s="95"/>
    </row>
    <row r="1482" spans="1:30" ht="13.2">
      <c r="A1482" s="95"/>
      <c r="B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  <c r="AA1482" s="95"/>
      <c r="AB1482" s="95"/>
      <c r="AC1482" s="95"/>
      <c r="AD1482" s="95"/>
    </row>
    <row r="1483" spans="1:30" ht="13.2">
      <c r="A1483" s="95"/>
      <c r="B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  <c r="AA1483" s="95"/>
      <c r="AB1483" s="95"/>
      <c r="AC1483" s="95"/>
      <c r="AD1483" s="95"/>
    </row>
    <row r="1484" spans="1:30" ht="13.2">
      <c r="A1484" s="95"/>
      <c r="B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  <c r="AA1484" s="95"/>
      <c r="AB1484" s="95"/>
      <c r="AC1484" s="95"/>
      <c r="AD1484" s="95"/>
    </row>
    <row r="1485" spans="1:30" ht="13.2">
      <c r="A1485" s="95"/>
      <c r="B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  <c r="AA1485" s="95"/>
      <c r="AB1485" s="95"/>
      <c r="AC1485" s="95"/>
      <c r="AD1485" s="95"/>
    </row>
    <row r="1486" spans="1:30" ht="13.2">
      <c r="A1486" s="95"/>
      <c r="B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  <c r="AA1486" s="95"/>
      <c r="AB1486" s="95"/>
      <c r="AC1486" s="95"/>
      <c r="AD1486" s="95"/>
    </row>
    <row r="1487" spans="1:30" ht="13.2">
      <c r="A1487" s="95"/>
      <c r="B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  <c r="AA1487" s="95"/>
      <c r="AB1487" s="95"/>
      <c r="AC1487" s="95"/>
      <c r="AD1487" s="95"/>
    </row>
    <row r="1488" spans="1:30" ht="13.2">
      <c r="A1488" s="95"/>
      <c r="B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  <c r="AA1488" s="95"/>
      <c r="AB1488" s="95"/>
      <c r="AC1488" s="95"/>
      <c r="AD1488" s="95"/>
    </row>
    <row r="1489" spans="1:30" ht="13.2">
      <c r="A1489" s="95"/>
      <c r="B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  <c r="AA1489" s="95"/>
      <c r="AB1489" s="95"/>
      <c r="AC1489" s="95"/>
      <c r="AD1489" s="95"/>
    </row>
    <row r="1490" spans="1:30" ht="13.2">
      <c r="A1490" s="95"/>
      <c r="B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  <c r="AA1490" s="95"/>
      <c r="AB1490" s="95"/>
      <c r="AC1490" s="95"/>
      <c r="AD1490" s="95"/>
    </row>
    <row r="1491" spans="1:30" ht="13.2">
      <c r="A1491" s="95"/>
      <c r="B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  <c r="AA1491" s="95"/>
      <c r="AB1491" s="95"/>
      <c r="AC1491" s="95"/>
      <c r="AD1491" s="95"/>
    </row>
    <row r="1492" spans="1:30" ht="13.2">
      <c r="A1492" s="95"/>
      <c r="B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  <c r="U1492" s="95"/>
      <c r="V1492" s="95"/>
      <c r="W1492" s="95"/>
      <c r="X1492" s="95"/>
      <c r="Y1492" s="95"/>
      <c r="Z1492" s="95"/>
      <c r="AA1492" s="95"/>
      <c r="AB1492" s="95"/>
      <c r="AC1492" s="95"/>
      <c r="AD1492" s="95"/>
    </row>
    <row r="1493" spans="1:30" ht="13.2">
      <c r="A1493" s="95"/>
      <c r="B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  <c r="U1493" s="95"/>
      <c r="V1493" s="95"/>
      <c r="W1493" s="95"/>
      <c r="X1493" s="95"/>
      <c r="Y1493" s="95"/>
      <c r="Z1493" s="95"/>
      <c r="AA1493" s="95"/>
      <c r="AB1493" s="95"/>
      <c r="AC1493" s="95"/>
      <c r="AD1493" s="95"/>
    </row>
    <row r="1494" spans="1:30" ht="13.2">
      <c r="A1494" s="95"/>
      <c r="B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  <c r="U1494" s="95"/>
      <c r="V1494" s="95"/>
      <c r="W1494" s="95"/>
      <c r="X1494" s="95"/>
      <c r="Y1494" s="95"/>
      <c r="Z1494" s="95"/>
      <c r="AA1494" s="95"/>
      <c r="AB1494" s="95"/>
      <c r="AC1494" s="95"/>
      <c r="AD1494" s="95"/>
    </row>
    <row r="1495" spans="1:30" ht="13.2">
      <c r="A1495" s="95"/>
      <c r="B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  <c r="U1495" s="95"/>
      <c r="V1495" s="95"/>
      <c r="W1495" s="95"/>
      <c r="X1495" s="95"/>
      <c r="Y1495" s="95"/>
      <c r="Z1495" s="95"/>
      <c r="AA1495" s="95"/>
      <c r="AB1495" s="95"/>
      <c r="AC1495" s="95"/>
      <c r="AD1495" s="95"/>
    </row>
    <row r="1496" spans="1:30" ht="13.2">
      <c r="A1496" s="95"/>
      <c r="B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  <c r="AC1496" s="95"/>
      <c r="AD1496" s="95"/>
    </row>
    <row r="1497" spans="1:30" ht="13.2">
      <c r="A1497" s="95"/>
      <c r="B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  <c r="U1497" s="95"/>
      <c r="V1497" s="95"/>
      <c r="W1497" s="95"/>
      <c r="X1497" s="95"/>
      <c r="Y1497" s="95"/>
      <c r="Z1497" s="95"/>
      <c r="AA1497" s="95"/>
      <c r="AB1497" s="95"/>
      <c r="AC1497" s="95"/>
      <c r="AD1497" s="95"/>
    </row>
    <row r="1498" spans="1:30" ht="13.2">
      <c r="A1498" s="95"/>
      <c r="B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  <c r="AA1498" s="95"/>
      <c r="AB1498" s="95"/>
      <c r="AC1498" s="95"/>
      <c r="AD1498" s="95"/>
    </row>
    <row r="1499" spans="1:30" ht="13.2">
      <c r="A1499" s="95"/>
      <c r="B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  <c r="U1499" s="95"/>
      <c r="V1499" s="95"/>
      <c r="W1499" s="95"/>
      <c r="X1499" s="95"/>
      <c r="Y1499" s="95"/>
      <c r="Z1499" s="95"/>
      <c r="AA1499" s="95"/>
      <c r="AB1499" s="95"/>
      <c r="AC1499" s="95"/>
      <c r="AD1499" s="95"/>
    </row>
    <row r="1500" spans="1:30" ht="13.2">
      <c r="A1500" s="95"/>
      <c r="B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  <c r="U1500" s="95"/>
      <c r="V1500" s="95"/>
      <c r="W1500" s="95"/>
      <c r="X1500" s="95"/>
      <c r="Y1500" s="95"/>
      <c r="Z1500" s="95"/>
      <c r="AA1500" s="95"/>
      <c r="AB1500" s="95"/>
      <c r="AC1500" s="95"/>
      <c r="AD1500" s="95"/>
    </row>
    <row r="1501" spans="1:30" ht="13.2">
      <c r="A1501" s="95"/>
      <c r="B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  <c r="AA1501" s="95"/>
      <c r="AB1501" s="95"/>
      <c r="AC1501" s="95"/>
      <c r="AD1501" s="95"/>
    </row>
    <row r="1502" spans="1:30" ht="13.2">
      <c r="A1502" s="95"/>
      <c r="B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  <c r="U1502" s="95"/>
      <c r="V1502" s="95"/>
      <c r="W1502" s="95"/>
      <c r="X1502" s="95"/>
      <c r="Y1502" s="95"/>
      <c r="Z1502" s="95"/>
      <c r="AA1502" s="95"/>
      <c r="AB1502" s="95"/>
      <c r="AC1502" s="95"/>
      <c r="AD1502" s="95"/>
    </row>
    <row r="1503" spans="1:30" ht="13.2">
      <c r="A1503" s="95"/>
      <c r="B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  <c r="U1503" s="95"/>
      <c r="V1503" s="95"/>
      <c r="W1503" s="95"/>
      <c r="X1503" s="95"/>
      <c r="Y1503" s="95"/>
      <c r="Z1503" s="95"/>
      <c r="AA1503" s="95"/>
      <c r="AB1503" s="95"/>
      <c r="AC1503" s="95"/>
      <c r="AD1503" s="95"/>
    </row>
    <row r="1504" spans="1:30" ht="13.2">
      <c r="A1504" s="95"/>
      <c r="B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  <c r="AA1504" s="95"/>
      <c r="AB1504" s="95"/>
      <c r="AC1504" s="95"/>
      <c r="AD1504" s="95"/>
    </row>
    <row r="1505" spans="1:30" ht="13.2">
      <c r="A1505" s="95"/>
      <c r="B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95"/>
      <c r="AC1505" s="95"/>
      <c r="AD1505" s="95"/>
    </row>
    <row r="1506" spans="1:30" ht="13.2">
      <c r="A1506" s="95"/>
      <c r="B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  <c r="AA1506" s="95"/>
      <c r="AB1506" s="95"/>
      <c r="AC1506" s="95"/>
      <c r="AD1506" s="95"/>
    </row>
    <row r="1507" spans="1:30" ht="13.2">
      <c r="A1507" s="95"/>
      <c r="B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  <c r="U1507" s="95"/>
      <c r="V1507" s="95"/>
      <c r="W1507" s="95"/>
      <c r="X1507" s="95"/>
      <c r="Y1507" s="95"/>
      <c r="Z1507" s="95"/>
      <c r="AA1507" s="95"/>
      <c r="AB1507" s="95"/>
      <c r="AC1507" s="95"/>
      <c r="AD1507" s="95"/>
    </row>
    <row r="1508" spans="1:30" ht="13.2">
      <c r="A1508" s="95"/>
      <c r="B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  <c r="AA1508" s="95"/>
      <c r="AB1508" s="95"/>
      <c r="AC1508" s="95"/>
      <c r="AD1508" s="95"/>
    </row>
    <row r="1509" spans="1:30" ht="13.2">
      <c r="A1509" s="95"/>
      <c r="B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  <c r="AA1509" s="95"/>
      <c r="AB1509" s="95"/>
      <c r="AC1509" s="95"/>
      <c r="AD1509" s="95"/>
    </row>
    <row r="1510" spans="1:30" ht="13.2">
      <c r="A1510" s="95"/>
      <c r="B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  <c r="AA1510" s="95"/>
      <c r="AB1510" s="95"/>
      <c r="AC1510" s="95"/>
      <c r="AD1510" s="95"/>
    </row>
    <row r="1511" spans="1:30" ht="13.2">
      <c r="A1511" s="95"/>
      <c r="B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  <c r="AA1511" s="95"/>
      <c r="AB1511" s="95"/>
      <c r="AC1511" s="95"/>
      <c r="AD1511" s="95"/>
    </row>
    <row r="1512" spans="1:30" ht="13.2">
      <c r="A1512" s="95"/>
      <c r="B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  <c r="U1512" s="95"/>
      <c r="V1512" s="95"/>
      <c r="W1512" s="95"/>
      <c r="X1512" s="95"/>
      <c r="Y1512" s="95"/>
      <c r="Z1512" s="95"/>
      <c r="AA1512" s="95"/>
      <c r="AB1512" s="95"/>
      <c r="AC1512" s="95"/>
      <c r="AD1512" s="95"/>
    </row>
    <row r="1513" spans="1:30" ht="13.2">
      <c r="A1513" s="95"/>
      <c r="B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  <c r="AA1513" s="95"/>
      <c r="AB1513" s="95"/>
      <c r="AC1513" s="95"/>
      <c r="AD1513" s="95"/>
    </row>
    <row r="1514" spans="1:30" ht="13.2">
      <c r="A1514" s="95"/>
      <c r="B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  <c r="AC1514" s="95"/>
      <c r="AD1514" s="95"/>
    </row>
    <row r="1515" spans="1:30" ht="13.2">
      <c r="A1515" s="95"/>
      <c r="B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  <c r="U1515" s="95"/>
      <c r="V1515" s="95"/>
      <c r="W1515" s="95"/>
      <c r="X1515" s="95"/>
      <c r="Y1515" s="95"/>
      <c r="Z1515" s="95"/>
      <c r="AA1515" s="95"/>
      <c r="AB1515" s="95"/>
      <c r="AC1515" s="95"/>
      <c r="AD1515" s="95"/>
    </row>
    <row r="1516" spans="1:30" ht="13.2">
      <c r="A1516" s="95"/>
      <c r="B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  <c r="U1516" s="95"/>
      <c r="V1516" s="95"/>
      <c r="W1516" s="95"/>
      <c r="X1516" s="95"/>
      <c r="Y1516" s="95"/>
      <c r="Z1516" s="95"/>
      <c r="AA1516" s="95"/>
      <c r="AB1516" s="95"/>
      <c r="AC1516" s="95"/>
      <c r="AD1516" s="95"/>
    </row>
    <row r="1517" spans="1:30" ht="13.2">
      <c r="A1517" s="95"/>
      <c r="B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  <c r="AA1517" s="95"/>
      <c r="AB1517" s="95"/>
      <c r="AC1517" s="95"/>
      <c r="AD1517" s="95"/>
    </row>
    <row r="1518" spans="1:30" ht="13.2">
      <c r="A1518" s="95"/>
      <c r="B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  <c r="U1518" s="95"/>
      <c r="V1518" s="95"/>
      <c r="W1518" s="95"/>
      <c r="X1518" s="95"/>
      <c r="Y1518" s="95"/>
      <c r="Z1518" s="95"/>
      <c r="AA1518" s="95"/>
      <c r="AB1518" s="95"/>
      <c r="AC1518" s="95"/>
      <c r="AD1518" s="95"/>
    </row>
    <row r="1519" spans="1:30" ht="13.2">
      <c r="A1519" s="95"/>
      <c r="B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  <c r="U1519" s="95"/>
      <c r="V1519" s="95"/>
      <c r="W1519" s="95"/>
      <c r="X1519" s="95"/>
      <c r="Y1519" s="95"/>
      <c r="Z1519" s="95"/>
      <c r="AA1519" s="95"/>
      <c r="AB1519" s="95"/>
      <c r="AC1519" s="95"/>
      <c r="AD1519" s="95"/>
    </row>
    <row r="1520" spans="1:30" ht="13.2">
      <c r="A1520" s="95"/>
      <c r="B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  <c r="U1520" s="95"/>
      <c r="V1520" s="95"/>
      <c r="W1520" s="95"/>
      <c r="X1520" s="95"/>
      <c r="Y1520" s="95"/>
      <c r="Z1520" s="95"/>
      <c r="AA1520" s="95"/>
      <c r="AB1520" s="95"/>
      <c r="AC1520" s="95"/>
      <c r="AD1520" s="95"/>
    </row>
    <row r="1521" spans="1:30" ht="13.2">
      <c r="A1521" s="95"/>
      <c r="B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5"/>
      <c r="Y1521" s="95"/>
      <c r="Z1521" s="95"/>
      <c r="AA1521" s="95"/>
      <c r="AB1521" s="95"/>
      <c r="AC1521" s="95"/>
      <c r="AD1521" s="95"/>
    </row>
    <row r="1522" spans="1:30" ht="13.2">
      <c r="A1522" s="95"/>
      <c r="B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  <c r="U1522" s="95"/>
      <c r="V1522" s="95"/>
      <c r="W1522" s="95"/>
      <c r="X1522" s="95"/>
      <c r="Y1522" s="95"/>
      <c r="Z1522" s="95"/>
      <c r="AA1522" s="95"/>
      <c r="AB1522" s="95"/>
      <c r="AC1522" s="95"/>
      <c r="AD1522" s="95"/>
    </row>
    <row r="1523" spans="1:30" ht="13.2">
      <c r="A1523" s="95"/>
      <c r="B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  <c r="AB1523" s="95"/>
      <c r="AC1523" s="95"/>
      <c r="AD1523" s="95"/>
    </row>
    <row r="1524" spans="1:30" ht="13.2">
      <c r="A1524" s="95"/>
      <c r="B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  <c r="AA1524" s="95"/>
      <c r="AB1524" s="95"/>
      <c r="AC1524" s="95"/>
      <c r="AD1524" s="95"/>
    </row>
    <row r="1525" spans="1:30" ht="13.2">
      <c r="A1525" s="95"/>
      <c r="B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  <c r="U1525" s="95"/>
      <c r="V1525" s="95"/>
      <c r="W1525" s="95"/>
      <c r="X1525" s="95"/>
      <c r="Y1525" s="95"/>
      <c r="Z1525" s="95"/>
      <c r="AA1525" s="95"/>
      <c r="AB1525" s="95"/>
      <c r="AC1525" s="95"/>
      <c r="AD1525" s="95"/>
    </row>
    <row r="1526" spans="1:30" ht="13.2">
      <c r="A1526" s="95"/>
      <c r="B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  <c r="AA1526" s="95"/>
      <c r="AB1526" s="95"/>
      <c r="AC1526" s="95"/>
      <c r="AD1526" s="95"/>
    </row>
    <row r="1527" spans="1:30" ht="13.2">
      <c r="A1527" s="95"/>
      <c r="B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  <c r="AA1527" s="95"/>
      <c r="AB1527" s="95"/>
      <c r="AC1527" s="95"/>
      <c r="AD1527" s="95"/>
    </row>
    <row r="1528" spans="1:30" ht="13.2">
      <c r="A1528" s="95"/>
      <c r="B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  <c r="AA1528" s="95"/>
      <c r="AB1528" s="95"/>
      <c r="AC1528" s="95"/>
      <c r="AD1528" s="95"/>
    </row>
    <row r="1529" spans="1:30" ht="13.2">
      <c r="A1529" s="95"/>
      <c r="B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  <c r="AA1529" s="95"/>
      <c r="AB1529" s="95"/>
      <c r="AC1529" s="95"/>
      <c r="AD1529" s="95"/>
    </row>
    <row r="1530" spans="1:30" ht="13.2">
      <c r="A1530" s="95"/>
      <c r="B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  <c r="AB1530" s="95"/>
      <c r="AC1530" s="95"/>
      <c r="AD1530" s="95"/>
    </row>
    <row r="1531" spans="1:30" ht="13.2">
      <c r="A1531" s="95"/>
      <c r="B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95"/>
      <c r="AB1531" s="95"/>
      <c r="AC1531" s="95"/>
      <c r="AD1531" s="95"/>
    </row>
    <row r="1532" spans="1:30" ht="13.2">
      <c r="A1532" s="95"/>
      <c r="B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95"/>
      <c r="AB1532" s="95"/>
      <c r="AC1532" s="95"/>
      <c r="AD1532" s="95"/>
    </row>
    <row r="1533" spans="1:30" ht="13.2">
      <c r="A1533" s="95"/>
      <c r="B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  <c r="AA1533" s="95"/>
      <c r="AB1533" s="95"/>
      <c r="AC1533" s="95"/>
      <c r="AD1533" s="95"/>
    </row>
    <row r="1534" spans="1:30" ht="13.2">
      <c r="A1534" s="95"/>
      <c r="B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  <c r="U1534" s="95"/>
      <c r="V1534" s="95"/>
      <c r="W1534" s="95"/>
      <c r="X1534" s="95"/>
      <c r="Y1534" s="95"/>
      <c r="Z1534" s="95"/>
      <c r="AA1534" s="95"/>
      <c r="AB1534" s="95"/>
      <c r="AC1534" s="95"/>
      <c r="AD1534" s="95"/>
    </row>
    <row r="1535" spans="1:30" ht="13.2">
      <c r="A1535" s="95"/>
      <c r="B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  <c r="U1535" s="95"/>
      <c r="V1535" s="95"/>
      <c r="W1535" s="95"/>
      <c r="X1535" s="95"/>
      <c r="Y1535" s="95"/>
      <c r="Z1535" s="95"/>
      <c r="AA1535" s="95"/>
      <c r="AB1535" s="95"/>
      <c r="AC1535" s="95"/>
      <c r="AD1535" s="95"/>
    </row>
    <row r="1536" spans="1:30" ht="13.2">
      <c r="A1536" s="95"/>
      <c r="B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  <c r="U1536" s="95"/>
      <c r="V1536" s="95"/>
      <c r="W1536" s="95"/>
      <c r="X1536" s="95"/>
      <c r="Y1536" s="95"/>
      <c r="Z1536" s="95"/>
      <c r="AA1536" s="95"/>
      <c r="AB1536" s="95"/>
      <c r="AC1536" s="95"/>
      <c r="AD1536" s="95"/>
    </row>
    <row r="1537" spans="1:30" ht="13.2">
      <c r="A1537" s="95"/>
      <c r="B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  <c r="U1537" s="95"/>
      <c r="V1537" s="95"/>
      <c r="W1537" s="95"/>
      <c r="X1537" s="95"/>
      <c r="Y1537" s="95"/>
      <c r="Z1537" s="95"/>
      <c r="AA1537" s="95"/>
      <c r="AB1537" s="95"/>
      <c r="AC1537" s="95"/>
      <c r="AD1537" s="95"/>
    </row>
    <row r="1538" spans="1:30" ht="13.2">
      <c r="A1538" s="95"/>
      <c r="B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  <c r="AB1538" s="95"/>
      <c r="AC1538" s="95"/>
      <c r="AD1538" s="95"/>
    </row>
    <row r="1539" spans="1:30" ht="13.2">
      <c r="A1539" s="95"/>
      <c r="B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  <c r="AA1539" s="95"/>
      <c r="AB1539" s="95"/>
      <c r="AC1539" s="95"/>
      <c r="AD1539" s="95"/>
    </row>
    <row r="1540" spans="1:30" ht="13.2">
      <c r="A1540" s="95"/>
      <c r="B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  <c r="U1540" s="95"/>
      <c r="V1540" s="95"/>
      <c r="W1540" s="95"/>
      <c r="X1540" s="95"/>
      <c r="Y1540" s="95"/>
      <c r="Z1540" s="95"/>
      <c r="AA1540" s="95"/>
      <c r="AB1540" s="95"/>
      <c r="AC1540" s="95"/>
      <c r="AD1540" s="95"/>
    </row>
    <row r="1541" spans="1:30" ht="13.2">
      <c r="A1541" s="95"/>
      <c r="B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  <c r="U1541" s="95"/>
      <c r="V1541" s="95"/>
      <c r="W1541" s="95"/>
      <c r="X1541" s="95"/>
      <c r="Y1541" s="95"/>
      <c r="Z1541" s="95"/>
      <c r="AA1541" s="95"/>
      <c r="AB1541" s="95"/>
      <c r="AC1541" s="95"/>
      <c r="AD1541" s="95"/>
    </row>
    <row r="1542" spans="1:30" ht="13.2">
      <c r="A1542" s="95"/>
      <c r="B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  <c r="AA1542" s="95"/>
      <c r="AB1542" s="95"/>
      <c r="AC1542" s="95"/>
      <c r="AD1542" s="95"/>
    </row>
    <row r="1543" spans="1:30" ht="13.2">
      <c r="A1543" s="95"/>
      <c r="B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  <c r="AA1543" s="95"/>
      <c r="AB1543" s="95"/>
      <c r="AC1543" s="95"/>
      <c r="AD1543" s="95"/>
    </row>
    <row r="1544" spans="1:30" ht="13.2">
      <c r="A1544" s="95"/>
      <c r="B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  <c r="U1544" s="95"/>
      <c r="V1544" s="95"/>
      <c r="W1544" s="95"/>
      <c r="X1544" s="95"/>
      <c r="Y1544" s="95"/>
      <c r="Z1544" s="95"/>
      <c r="AA1544" s="95"/>
      <c r="AB1544" s="95"/>
      <c r="AC1544" s="95"/>
      <c r="AD1544" s="95"/>
    </row>
    <row r="1545" spans="1:30" ht="13.2">
      <c r="A1545" s="95"/>
      <c r="B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  <c r="U1545" s="95"/>
      <c r="V1545" s="95"/>
      <c r="W1545" s="95"/>
      <c r="X1545" s="95"/>
      <c r="Y1545" s="95"/>
      <c r="Z1545" s="95"/>
      <c r="AA1545" s="95"/>
      <c r="AB1545" s="95"/>
      <c r="AC1545" s="95"/>
      <c r="AD1545" s="95"/>
    </row>
    <row r="1546" spans="1:30" ht="13.2">
      <c r="A1546" s="95"/>
      <c r="B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  <c r="U1546" s="95"/>
      <c r="V1546" s="95"/>
      <c r="W1546" s="95"/>
      <c r="X1546" s="95"/>
      <c r="Y1546" s="95"/>
      <c r="Z1546" s="95"/>
      <c r="AA1546" s="95"/>
      <c r="AB1546" s="95"/>
      <c r="AC1546" s="95"/>
      <c r="AD1546" s="95"/>
    </row>
    <row r="1547" spans="1:30" ht="13.2">
      <c r="A1547" s="95"/>
      <c r="B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  <c r="AA1547" s="95"/>
      <c r="AB1547" s="95"/>
      <c r="AC1547" s="95"/>
      <c r="AD1547" s="95"/>
    </row>
    <row r="1548" spans="1:30" ht="13.2">
      <c r="A1548" s="95"/>
      <c r="B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  <c r="AA1548" s="95"/>
      <c r="AB1548" s="95"/>
      <c r="AC1548" s="95"/>
      <c r="AD1548" s="95"/>
    </row>
    <row r="1549" spans="1:30" ht="13.2">
      <c r="A1549" s="95"/>
      <c r="B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  <c r="U1549" s="95"/>
      <c r="V1549" s="95"/>
      <c r="W1549" s="95"/>
      <c r="X1549" s="95"/>
      <c r="Y1549" s="95"/>
      <c r="Z1549" s="95"/>
      <c r="AA1549" s="95"/>
      <c r="AB1549" s="95"/>
      <c r="AC1549" s="95"/>
      <c r="AD1549" s="95"/>
    </row>
    <row r="1550" spans="1:30" ht="13.2">
      <c r="A1550" s="95"/>
      <c r="B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  <c r="U1550" s="95"/>
      <c r="V1550" s="95"/>
      <c r="W1550" s="95"/>
      <c r="X1550" s="95"/>
      <c r="Y1550" s="95"/>
      <c r="Z1550" s="95"/>
      <c r="AA1550" s="95"/>
      <c r="AB1550" s="95"/>
      <c r="AC1550" s="95"/>
      <c r="AD1550" s="95"/>
    </row>
    <row r="1551" spans="1:30" ht="13.2">
      <c r="A1551" s="95"/>
      <c r="B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  <c r="U1551" s="95"/>
      <c r="V1551" s="95"/>
      <c r="W1551" s="95"/>
      <c r="X1551" s="95"/>
      <c r="Y1551" s="95"/>
      <c r="Z1551" s="95"/>
      <c r="AA1551" s="95"/>
      <c r="AB1551" s="95"/>
      <c r="AC1551" s="95"/>
      <c r="AD1551" s="95"/>
    </row>
    <row r="1552" spans="1:30" ht="13.2">
      <c r="A1552" s="95"/>
      <c r="B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  <c r="AA1552" s="95"/>
      <c r="AB1552" s="95"/>
      <c r="AC1552" s="95"/>
      <c r="AD1552" s="95"/>
    </row>
    <row r="1553" spans="1:30" ht="13.2">
      <c r="A1553" s="95"/>
      <c r="B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  <c r="AA1553" s="95"/>
      <c r="AB1553" s="95"/>
      <c r="AC1553" s="95"/>
      <c r="AD1553" s="95"/>
    </row>
    <row r="1554" spans="1:30" ht="13.2">
      <c r="A1554" s="95"/>
      <c r="B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  <c r="AA1554" s="95"/>
      <c r="AB1554" s="95"/>
      <c r="AC1554" s="95"/>
      <c r="AD1554" s="95"/>
    </row>
    <row r="1555" spans="1:30" ht="13.2">
      <c r="A1555" s="95"/>
      <c r="B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  <c r="U1555" s="95"/>
      <c r="V1555" s="95"/>
      <c r="W1555" s="95"/>
      <c r="X1555" s="95"/>
      <c r="Y1555" s="95"/>
      <c r="Z1555" s="95"/>
      <c r="AA1555" s="95"/>
      <c r="AB1555" s="95"/>
      <c r="AC1555" s="95"/>
      <c r="AD1555" s="95"/>
    </row>
    <row r="1556" spans="1:30" ht="13.2">
      <c r="A1556" s="95"/>
      <c r="B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  <c r="AA1556" s="95"/>
      <c r="AB1556" s="95"/>
      <c r="AC1556" s="95"/>
      <c r="AD1556" s="95"/>
    </row>
    <row r="1557" spans="1:30" ht="13.2">
      <c r="A1557" s="95"/>
      <c r="B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  <c r="U1557" s="95"/>
      <c r="V1557" s="95"/>
      <c r="W1557" s="95"/>
      <c r="X1557" s="95"/>
      <c r="Y1557" s="95"/>
      <c r="Z1557" s="95"/>
      <c r="AA1557" s="95"/>
      <c r="AB1557" s="95"/>
      <c r="AC1557" s="95"/>
      <c r="AD1557" s="95"/>
    </row>
    <row r="1558" spans="1:30" ht="13.2">
      <c r="A1558" s="95"/>
      <c r="B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  <c r="U1558" s="95"/>
      <c r="V1558" s="95"/>
      <c r="W1558" s="95"/>
      <c r="X1558" s="95"/>
      <c r="Y1558" s="95"/>
      <c r="Z1558" s="95"/>
      <c r="AA1558" s="95"/>
      <c r="AB1558" s="95"/>
      <c r="AC1558" s="95"/>
      <c r="AD1558" s="95"/>
    </row>
    <row r="1559" spans="1:30" ht="13.2">
      <c r="A1559" s="95"/>
      <c r="B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  <c r="U1559" s="95"/>
      <c r="V1559" s="95"/>
      <c r="W1559" s="95"/>
      <c r="X1559" s="95"/>
      <c r="Y1559" s="95"/>
      <c r="Z1559" s="95"/>
      <c r="AA1559" s="95"/>
      <c r="AB1559" s="95"/>
      <c r="AC1559" s="95"/>
      <c r="AD1559" s="95"/>
    </row>
    <row r="1560" spans="1:30" ht="13.2">
      <c r="A1560" s="95"/>
      <c r="B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  <c r="AA1560" s="95"/>
      <c r="AB1560" s="95"/>
      <c r="AC1560" s="95"/>
      <c r="AD1560" s="95"/>
    </row>
    <row r="1561" spans="1:30" ht="13.2">
      <c r="A1561" s="95"/>
      <c r="B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  <c r="AA1561" s="95"/>
      <c r="AB1561" s="95"/>
      <c r="AC1561" s="95"/>
      <c r="AD1561" s="95"/>
    </row>
    <row r="1562" spans="1:30" ht="13.2">
      <c r="A1562" s="95"/>
      <c r="B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  <c r="AA1562" s="95"/>
      <c r="AB1562" s="95"/>
      <c r="AC1562" s="95"/>
      <c r="AD1562" s="95"/>
    </row>
    <row r="1563" spans="1:30" ht="13.2">
      <c r="A1563" s="95"/>
      <c r="B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  <c r="AA1563" s="95"/>
      <c r="AB1563" s="95"/>
      <c r="AC1563" s="95"/>
      <c r="AD1563" s="95"/>
    </row>
    <row r="1564" spans="1:30" ht="13.2">
      <c r="A1564" s="95"/>
      <c r="B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  <c r="U1564" s="95"/>
      <c r="V1564" s="95"/>
      <c r="W1564" s="95"/>
      <c r="X1564" s="95"/>
      <c r="Y1564" s="95"/>
      <c r="Z1564" s="95"/>
      <c r="AA1564" s="95"/>
      <c r="AB1564" s="95"/>
      <c r="AC1564" s="95"/>
      <c r="AD1564" s="95"/>
    </row>
    <row r="1565" spans="1:30" ht="13.2">
      <c r="A1565" s="95"/>
      <c r="B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  <c r="U1565" s="95"/>
      <c r="V1565" s="95"/>
      <c r="W1565" s="95"/>
      <c r="X1565" s="95"/>
      <c r="Y1565" s="95"/>
      <c r="Z1565" s="95"/>
      <c r="AA1565" s="95"/>
      <c r="AB1565" s="95"/>
      <c r="AC1565" s="95"/>
      <c r="AD1565" s="95"/>
    </row>
    <row r="1566" spans="1:30" ht="13.2">
      <c r="A1566" s="95"/>
      <c r="B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  <c r="U1566" s="95"/>
      <c r="V1566" s="95"/>
      <c r="W1566" s="95"/>
      <c r="X1566" s="95"/>
      <c r="Y1566" s="95"/>
      <c r="Z1566" s="95"/>
      <c r="AA1566" s="95"/>
      <c r="AB1566" s="95"/>
      <c r="AC1566" s="95"/>
      <c r="AD1566" s="95"/>
    </row>
    <row r="1567" spans="1:30" ht="13.2">
      <c r="A1567" s="95"/>
      <c r="B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  <c r="U1567" s="95"/>
      <c r="V1567" s="95"/>
      <c r="W1567" s="95"/>
      <c r="X1567" s="95"/>
      <c r="Y1567" s="95"/>
      <c r="Z1567" s="95"/>
      <c r="AA1567" s="95"/>
      <c r="AB1567" s="95"/>
      <c r="AC1567" s="95"/>
      <c r="AD1567" s="95"/>
    </row>
    <row r="1568" spans="1:30" ht="13.2">
      <c r="A1568" s="95"/>
      <c r="B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  <c r="U1568" s="95"/>
      <c r="V1568" s="95"/>
      <c r="W1568" s="95"/>
      <c r="X1568" s="95"/>
      <c r="Y1568" s="95"/>
      <c r="Z1568" s="95"/>
      <c r="AA1568" s="95"/>
      <c r="AB1568" s="95"/>
      <c r="AC1568" s="95"/>
      <c r="AD1568" s="95"/>
    </row>
    <row r="1569" spans="1:30" ht="13.2">
      <c r="A1569" s="95"/>
      <c r="B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  <c r="AA1569" s="95"/>
      <c r="AB1569" s="95"/>
      <c r="AC1569" s="95"/>
      <c r="AD1569" s="95"/>
    </row>
    <row r="1570" spans="1:30" ht="13.2">
      <c r="A1570" s="95"/>
      <c r="B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  <c r="AA1570" s="95"/>
      <c r="AB1570" s="95"/>
      <c r="AC1570" s="95"/>
      <c r="AD1570" s="95"/>
    </row>
    <row r="1571" spans="1:30" ht="13.2">
      <c r="A1571" s="95"/>
      <c r="B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  <c r="U1571" s="95"/>
      <c r="V1571" s="95"/>
      <c r="W1571" s="95"/>
      <c r="X1571" s="95"/>
      <c r="Y1571" s="95"/>
      <c r="Z1571" s="95"/>
      <c r="AA1571" s="95"/>
      <c r="AB1571" s="95"/>
      <c r="AC1571" s="95"/>
      <c r="AD1571" s="95"/>
    </row>
    <row r="1572" spans="1:30" ht="13.2">
      <c r="A1572" s="95"/>
      <c r="B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  <c r="AA1572" s="95"/>
      <c r="AB1572" s="95"/>
      <c r="AC1572" s="95"/>
      <c r="AD1572" s="95"/>
    </row>
    <row r="1573" spans="1:30" ht="13.2">
      <c r="A1573" s="95"/>
      <c r="B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  <c r="AA1573" s="95"/>
      <c r="AB1573" s="95"/>
      <c r="AC1573" s="95"/>
      <c r="AD1573" s="95"/>
    </row>
    <row r="1574" spans="1:30" ht="13.2">
      <c r="A1574" s="95"/>
      <c r="B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  <c r="U1574" s="95"/>
      <c r="V1574" s="95"/>
      <c r="W1574" s="95"/>
      <c r="X1574" s="95"/>
      <c r="Y1574" s="95"/>
      <c r="Z1574" s="95"/>
      <c r="AA1574" s="95"/>
      <c r="AB1574" s="95"/>
      <c r="AC1574" s="95"/>
      <c r="AD1574" s="95"/>
    </row>
    <row r="1575" spans="1:30" ht="13.2">
      <c r="A1575" s="95"/>
      <c r="B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  <c r="U1575" s="95"/>
      <c r="V1575" s="95"/>
      <c r="W1575" s="95"/>
      <c r="X1575" s="95"/>
      <c r="Y1575" s="95"/>
      <c r="Z1575" s="95"/>
      <c r="AA1575" s="95"/>
      <c r="AB1575" s="95"/>
      <c r="AC1575" s="95"/>
      <c r="AD1575" s="95"/>
    </row>
    <row r="1576" spans="1:30" ht="13.2">
      <c r="A1576" s="95"/>
      <c r="B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  <c r="AC1576" s="95"/>
      <c r="AD1576" s="95"/>
    </row>
    <row r="1577" spans="1:30" ht="13.2">
      <c r="A1577" s="95"/>
      <c r="B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  <c r="U1577" s="95"/>
      <c r="V1577" s="95"/>
      <c r="W1577" s="95"/>
      <c r="X1577" s="95"/>
      <c r="Y1577" s="95"/>
      <c r="Z1577" s="95"/>
      <c r="AA1577" s="95"/>
      <c r="AB1577" s="95"/>
      <c r="AC1577" s="95"/>
      <c r="AD1577" s="95"/>
    </row>
    <row r="1578" spans="1:30" ht="13.2">
      <c r="A1578" s="95"/>
      <c r="B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  <c r="U1578" s="95"/>
      <c r="V1578" s="95"/>
      <c r="W1578" s="95"/>
      <c r="X1578" s="95"/>
      <c r="Y1578" s="95"/>
      <c r="Z1578" s="95"/>
      <c r="AA1578" s="95"/>
      <c r="AB1578" s="95"/>
      <c r="AC1578" s="95"/>
      <c r="AD1578" s="95"/>
    </row>
    <row r="1579" spans="1:30" ht="13.2">
      <c r="A1579" s="95"/>
      <c r="B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  <c r="U1579" s="95"/>
      <c r="V1579" s="95"/>
      <c r="W1579" s="95"/>
      <c r="X1579" s="95"/>
      <c r="Y1579" s="95"/>
      <c r="Z1579" s="95"/>
      <c r="AA1579" s="95"/>
      <c r="AB1579" s="95"/>
      <c r="AC1579" s="95"/>
      <c r="AD1579" s="95"/>
    </row>
    <row r="1580" spans="1:30" ht="13.2">
      <c r="A1580" s="95"/>
      <c r="B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  <c r="U1580" s="95"/>
      <c r="V1580" s="95"/>
      <c r="W1580" s="95"/>
      <c r="X1580" s="95"/>
      <c r="Y1580" s="95"/>
      <c r="Z1580" s="95"/>
      <c r="AA1580" s="95"/>
      <c r="AB1580" s="95"/>
      <c r="AC1580" s="95"/>
      <c r="AD1580" s="95"/>
    </row>
    <row r="1581" spans="1:30" ht="13.2">
      <c r="A1581" s="95"/>
      <c r="B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  <c r="AB1581" s="95"/>
      <c r="AC1581" s="95"/>
      <c r="AD1581" s="95"/>
    </row>
    <row r="1582" spans="1:30" ht="13.2">
      <c r="A1582" s="95"/>
      <c r="B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  <c r="U1582" s="95"/>
      <c r="V1582" s="95"/>
      <c r="W1582" s="95"/>
      <c r="X1582" s="95"/>
      <c r="Y1582" s="95"/>
      <c r="Z1582" s="95"/>
      <c r="AA1582" s="95"/>
      <c r="AB1582" s="95"/>
      <c r="AC1582" s="95"/>
      <c r="AD1582" s="95"/>
    </row>
    <row r="1583" spans="1:30" ht="13.2">
      <c r="A1583" s="95"/>
      <c r="B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  <c r="AA1583" s="95"/>
      <c r="AB1583" s="95"/>
      <c r="AC1583" s="95"/>
      <c r="AD1583" s="95"/>
    </row>
    <row r="1584" spans="1:30" ht="13.2">
      <c r="A1584" s="95"/>
      <c r="B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  <c r="U1584" s="95"/>
      <c r="V1584" s="95"/>
      <c r="W1584" s="95"/>
      <c r="X1584" s="95"/>
      <c r="Y1584" s="95"/>
      <c r="Z1584" s="95"/>
      <c r="AA1584" s="95"/>
      <c r="AB1584" s="95"/>
      <c r="AC1584" s="95"/>
      <c r="AD1584" s="95"/>
    </row>
    <row r="1585" spans="1:30" ht="13.2">
      <c r="A1585" s="95"/>
      <c r="B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  <c r="AA1585" s="95"/>
      <c r="AB1585" s="95"/>
      <c r="AC1585" s="95"/>
      <c r="AD1585" s="95"/>
    </row>
    <row r="1586" spans="1:30" ht="13.2">
      <c r="A1586" s="95"/>
      <c r="B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  <c r="U1586" s="95"/>
      <c r="V1586" s="95"/>
      <c r="W1586" s="95"/>
      <c r="X1586" s="95"/>
      <c r="Y1586" s="95"/>
      <c r="Z1586" s="95"/>
      <c r="AA1586" s="95"/>
      <c r="AB1586" s="95"/>
      <c r="AC1586" s="95"/>
      <c r="AD1586" s="95"/>
    </row>
    <row r="1587" spans="1:30" ht="13.2">
      <c r="A1587" s="95"/>
      <c r="B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  <c r="U1587" s="95"/>
      <c r="V1587" s="95"/>
      <c r="W1587" s="95"/>
      <c r="X1587" s="95"/>
      <c r="Y1587" s="95"/>
      <c r="Z1587" s="95"/>
      <c r="AA1587" s="95"/>
      <c r="AB1587" s="95"/>
      <c r="AC1587" s="95"/>
      <c r="AD1587" s="95"/>
    </row>
    <row r="1588" spans="1:30" ht="13.2">
      <c r="A1588" s="95"/>
      <c r="B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  <c r="U1588" s="95"/>
      <c r="V1588" s="95"/>
      <c r="W1588" s="95"/>
      <c r="X1588" s="95"/>
      <c r="Y1588" s="95"/>
      <c r="Z1588" s="95"/>
      <c r="AA1588" s="95"/>
      <c r="AB1588" s="95"/>
      <c r="AC1588" s="95"/>
      <c r="AD1588" s="95"/>
    </row>
    <row r="1589" spans="1:30" ht="13.2">
      <c r="A1589" s="95"/>
      <c r="B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  <c r="U1589" s="95"/>
      <c r="V1589" s="95"/>
      <c r="W1589" s="95"/>
      <c r="X1589" s="95"/>
      <c r="Y1589" s="95"/>
      <c r="Z1589" s="95"/>
      <c r="AA1589" s="95"/>
      <c r="AB1589" s="95"/>
      <c r="AC1589" s="95"/>
      <c r="AD1589" s="95"/>
    </row>
    <row r="1590" spans="1:30" ht="13.2">
      <c r="A1590" s="95"/>
      <c r="B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  <c r="U1590" s="95"/>
      <c r="V1590" s="95"/>
      <c r="W1590" s="95"/>
      <c r="X1590" s="95"/>
      <c r="Y1590" s="95"/>
      <c r="Z1590" s="95"/>
      <c r="AA1590" s="95"/>
      <c r="AB1590" s="95"/>
      <c r="AC1590" s="95"/>
      <c r="AD1590" s="95"/>
    </row>
    <row r="1591" spans="1:30" ht="13.2">
      <c r="A1591" s="95"/>
      <c r="B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  <c r="U1591" s="95"/>
      <c r="V1591" s="95"/>
      <c r="W1591" s="95"/>
      <c r="X1591" s="95"/>
      <c r="Y1591" s="95"/>
      <c r="Z1591" s="95"/>
      <c r="AA1591" s="95"/>
      <c r="AB1591" s="95"/>
      <c r="AC1591" s="95"/>
      <c r="AD1591" s="95"/>
    </row>
    <row r="1592" spans="1:30" ht="13.2">
      <c r="A1592" s="95"/>
      <c r="B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  <c r="U1592" s="95"/>
      <c r="V1592" s="95"/>
      <c r="W1592" s="95"/>
      <c r="X1592" s="95"/>
      <c r="Y1592" s="95"/>
      <c r="Z1592" s="95"/>
      <c r="AA1592" s="95"/>
      <c r="AB1592" s="95"/>
      <c r="AC1592" s="95"/>
      <c r="AD1592" s="95"/>
    </row>
    <row r="1593" spans="1:30" ht="13.2">
      <c r="A1593" s="95"/>
      <c r="B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  <c r="U1593" s="95"/>
      <c r="V1593" s="95"/>
      <c r="W1593" s="95"/>
      <c r="X1593" s="95"/>
      <c r="Y1593" s="95"/>
      <c r="Z1593" s="95"/>
      <c r="AA1593" s="95"/>
      <c r="AB1593" s="95"/>
      <c r="AC1593" s="95"/>
      <c r="AD1593" s="95"/>
    </row>
    <row r="1594" spans="1:30" ht="13.2">
      <c r="A1594" s="95"/>
      <c r="B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  <c r="U1594" s="95"/>
      <c r="V1594" s="95"/>
      <c r="W1594" s="95"/>
      <c r="X1594" s="95"/>
      <c r="Y1594" s="95"/>
      <c r="Z1594" s="95"/>
      <c r="AA1594" s="95"/>
      <c r="AB1594" s="95"/>
      <c r="AC1594" s="95"/>
      <c r="AD1594" s="95"/>
    </row>
    <row r="1595" spans="1:30" ht="13.2">
      <c r="A1595" s="95"/>
      <c r="B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  <c r="U1595" s="95"/>
      <c r="V1595" s="95"/>
      <c r="W1595" s="95"/>
      <c r="X1595" s="95"/>
      <c r="Y1595" s="95"/>
      <c r="Z1595" s="95"/>
      <c r="AA1595" s="95"/>
      <c r="AB1595" s="95"/>
      <c r="AC1595" s="95"/>
      <c r="AD1595" s="95"/>
    </row>
    <row r="1596" spans="1:30" ht="13.2">
      <c r="A1596" s="95"/>
      <c r="B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  <c r="U1596" s="95"/>
      <c r="V1596" s="95"/>
      <c r="W1596" s="95"/>
      <c r="X1596" s="95"/>
      <c r="Y1596" s="95"/>
      <c r="Z1596" s="95"/>
      <c r="AA1596" s="95"/>
      <c r="AB1596" s="95"/>
      <c r="AC1596" s="95"/>
      <c r="AD1596" s="95"/>
    </row>
    <row r="1597" spans="1:30" ht="13.2">
      <c r="A1597" s="95"/>
      <c r="B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  <c r="U1597" s="95"/>
      <c r="V1597" s="95"/>
      <c r="W1597" s="95"/>
      <c r="X1597" s="95"/>
      <c r="Y1597" s="95"/>
      <c r="Z1597" s="95"/>
      <c r="AA1597" s="95"/>
      <c r="AB1597" s="95"/>
      <c r="AC1597" s="95"/>
      <c r="AD1597" s="95"/>
    </row>
    <row r="1598" spans="1:30" ht="13.2">
      <c r="A1598" s="95"/>
      <c r="B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  <c r="U1598" s="95"/>
      <c r="V1598" s="95"/>
      <c r="W1598" s="95"/>
      <c r="X1598" s="95"/>
      <c r="Y1598" s="95"/>
      <c r="Z1598" s="95"/>
      <c r="AA1598" s="95"/>
      <c r="AB1598" s="95"/>
      <c r="AC1598" s="95"/>
      <c r="AD1598" s="95"/>
    </row>
    <row r="1599" spans="1:30" ht="13.2">
      <c r="A1599" s="95"/>
      <c r="B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  <c r="U1599" s="95"/>
      <c r="V1599" s="95"/>
      <c r="W1599" s="95"/>
      <c r="X1599" s="95"/>
      <c r="Y1599" s="95"/>
      <c r="Z1599" s="95"/>
      <c r="AA1599" s="95"/>
      <c r="AB1599" s="95"/>
      <c r="AC1599" s="95"/>
      <c r="AD1599" s="95"/>
    </row>
    <row r="1600" spans="1:30" ht="13.2">
      <c r="A1600" s="95"/>
      <c r="B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  <c r="U1600" s="95"/>
      <c r="V1600" s="95"/>
      <c r="W1600" s="95"/>
      <c r="X1600" s="95"/>
      <c r="Y1600" s="95"/>
      <c r="Z1600" s="95"/>
      <c r="AA1600" s="95"/>
      <c r="AB1600" s="95"/>
      <c r="AC1600" s="95"/>
      <c r="AD1600" s="95"/>
    </row>
    <row r="1601" spans="1:30" ht="13.2">
      <c r="A1601" s="95"/>
      <c r="B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  <c r="U1601" s="95"/>
      <c r="V1601" s="95"/>
      <c r="W1601" s="95"/>
      <c r="X1601" s="95"/>
      <c r="Y1601" s="95"/>
      <c r="Z1601" s="95"/>
      <c r="AA1601" s="95"/>
      <c r="AB1601" s="95"/>
      <c r="AC1601" s="95"/>
      <c r="AD1601" s="95"/>
    </row>
    <row r="1602" spans="1:30" ht="13.2">
      <c r="A1602" s="95"/>
      <c r="B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  <c r="U1602" s="95"/>
      <c r="V1602" s="95"/>
      <c r="W1602" s="95"/>
      <c r="X1602" s="95"/>
      <c r="Y1602" s="95"/>
      <c r="Z1602" s="95"/>
      <c r="AA1602" s="95"/>
      <c r="AB1602" s="95"/>
      <c r="AC1602" s="95"/>
      <c r="AD1602" s="95"/>
    </row>
    <row r="1603" spans="1:30" ht="13.2">
      <c r="A1603" s="95"/>
      <c r="B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  <c r="U1603" s="95"/>
      <c r="V1603" s="95"/>
      <c r="W1603" s="95"/>
      <c r="X1603" s="95"/>
      <c r="Y1603" s="95"/>
      <c r="Z1603" s="95"/>
      <c r="AA1603" s="95"/>
      <c r="AB1603" s="95"/>
      <c r="AC1603" s="95"/>
      <c r="AD1603" s="95"/>
    </row>
    <row r="1604" spans="1:30" ht="13.2">
      <c r="A1604" s="95"/>
      <c r="B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  <c r="U1604" s="95"/>
      <c r="V1604" s="95"/>
      <c r="W1604" s="95"/>
      <c r="X1604" s="95"/>
      <c r="Y1604" s="95"/>
      <c r="Z1604" s="95"/>
      <c r="AA1604" s="95"/>
      <c r="AB1604" s="95"/>
      <c r="AC1604" s="95"/>
      <c r="AD1604" s="95"/>
    </row>
    <row r="1605" spans="1:30" ht="13.2">
      <c r="A1605" s="95"/>
      <c r="B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  <c r="U1605" s="95"/>
      <c r="V1605" s="95"/>
      <c r="W1605" s="95"/>
      <c r="X1605" s="95"/>
      <c r="Y1605" s="95"/>
      <c r="Z1605" s="95"/>
      <c r="AA1605" s="95"/>
      <c r="AB1605" s="95"/>
      <c r="AC1605" s="95"/>
      <c r="AD1605" s="95"/>
    </row>
    <row r="1606" spans="1:30" ht="13.2">
      <c r="A1606" s="95"/>
      <c r="B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  <c r="U1606" s="95"/>
      <c r="V1606" s="95"/>
      <c r="W1606" s="95"/>
      <c r="X1606" s="95"/>
      <c r="Y1606" s="95"/>
      <c r="Z1606" s="95"/>
      <c r="AA1606" s="95"/>
      <c r="AB1606" s="95"/>
      <c r="AC1606" s="95"/>
      <c r="AD1606" s="95"/>
    </row>
    <row r="1607" spans="1:30" ht="13.2">
      <c r="A1607" s="95"/>
      <c r="B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  <c r="U1607" s="95"/>
      <c r="V1607" s="95"/>
      <c r="W1607" s="95"/>
      <c r="X1607" s="95"/>
      <c r="Y1607" s="95"/>
      <c r="Z1607" s="95"/>
      <c r="AA1607" s="95"/>
      <c r="AB1607" s="95"/>
      <c r="AC1607" s="95"/>
      <c r="AD1607" s="95"/>
    </row>
    <row r="1608" spans="1:30" ht="13.2">
      <c r="A1608" s="95"/>
      <c r="B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  <c r="U1608" s="95"/>
      <c r="V1608" s="95"/>
      <c r="W1608" s="95"/>
      <c r="X1608" s="95"/>
      <c r="Y1608" s="95"/>
      <c r="Z1608" s="95"/>
      <c r="AA1608" s="95"/>
      <c r="AB1608" s="95"/>
      <c r="AC1608" s="95"/>
      <c r="AD1608" s="95"/>
    </row>
    <row r="1609" spans="1:30" ht="13.2">
      <c r="A1609" s="95"/>
      <c r="B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  <c r="U1609" s="95"/>
      <c r="V1609" s="95"/>
      <c r="W1609" s="95"/>
      <c r="X1609" s="95"/>
      <c r="Y1609" s="95"/>
      <c r="Z1609" s="95"/>
      <c r="AA1609" s="95"/>
      <c r="AB1609" s="95"/>
      <c r="AC1609" s="95"/>
      <c r="AD1609" s="95"/>
    </row>
    <row r="1610" spans="1:30" ht="13.2">
      <c r="A1610" s="95"/>
      <c r="B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  <c r="U1610" s="95"/>
      <c r="V1610" s="95"/>
      <c r="W1610" s="95"/>
      <c r="X1610" s="95"/>
      <c r="Y1610" s="95"/>
      <c r="Z1610" s="95"/>
      <c r="AA1610" s="95"/>
      <c r="AB1610" s="95"/>
      <c r="AC1610" s="95"/>
      <c r="AD1610" s="95"/>
    </row>
    <row r="1611" spans="1:30" ht="13.2">
      <c r="A1611" s="95"/>
      <c r="B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  <c r="U1611" s="95"/>
      <c r="V1611" s="95"/>
      <c r="W1611" s="95"/>
      <c r="X1611" s="95"/>
      <c r="Y1611" s="95"/>
      <c r="Z1611" s="95"/>
      <c r="AA1611" s="95"/>
      <c r="AB1611" s="95"/>
      <c r="AC1611" s="95"/>
      <c r="AD1611" s="95"/>
    </row>
    <row r="1612" spans="1:30" ht="13.2">
      <c r="A1612" s="95"/>
      <c r="B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  <c r="U1612" s="95"/>
      <c r="V1612" s="95"/>
      <c r="W1612" s="95"/>
      <c r="X1612" s="95"/>
      <c r="Y1612" s="95"/>
      <c r="Z1612" s="95"/>
      <c r="AA1612" s="95"/>
      <c r="AB1612" s="95"/>
      <c r="AC1612" s="95"/>
      <c r="AD1612" s="95"/>
    </row>
    <row r="1613" spans="1:30" ht="13.2">
      <c r="A1613" s="95"/>
      <c r="B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  <c r="U1613" s="95"/>
      <c r="V1613" s="95"/>
      <c r="W1613" s="95"/>
      <c r="X1613" s="95"/>
      <c r="Y1613" s="95"/>
      <c r="Z1613" s="95"/>
      <c r="AA1613" s="95"/>
      <c r="AB1613" s="95"/>
      <c r="AC1613" s="95"/>
      <c r="AD1613" s="95"/>
    </row>
    <row r="1614" spans="1:30" ht="13.2">
      <c r="A1614" s="95"/>
      <c r="B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  <c r="U1614" s="95"/>
      <c r="V1614" s="95"/>
      <c r="W1614" s="95"/>
      <c r="X1614" s="95"/>
      <c r="Y1614" s="95"/>
      <c r="Z1614" s="95"/>
      <c r="AA1614" s="95"/>
      <c r="AB1614" s="95"/>
      <c r="AC1614" s="95"/>
      <c r="AD1614" s="95"/>
    </row>
    <row r="1615" spans="1:30" ht="13.2">
      <c r="A1615" s="95"/>
      <c r="B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  <c r="U1615" s="95"/>
      <c r="V1615" s="95"/>
      <c r="W1615" s="95"/>
      <c r="X1615" s="95"/>
      <c r="Y1615" s="95"/>
      <c r="Z1615" s="95"/>
      <c r="AA1615" s="95"/>
      <c r="AB1615" s="95"/>
      <c r="AC1615" s="95"/>
      <c r="AD1615" s="95"/>
    </row>
    <row r="1616" spans="1:30" ht="13.2">
      <c r="A1616" s="95"/>
      <c r="B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  <c r="U1616" s="95"/>
      <c r="V1616" s="95"/>
      <c r="W1616" s="95"/>
      <c r="X1616" s="95"/>
      <c r="Y1616" s="95"/>
      <c r="Z1616" s="95"/>
      <c r="AA1616" s="95"/>
      <c r="AB1616" s="95"/>
      <c r="AC1616" s="95"/>
      <c r="AD1616" s="95"/>
    </row>
    <row r="1617" spans="1:30" ht="13.2">
      <c r="A1617" s="95"/>
      <c r="B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  <c r="U1617" s="95"/>
      <c r="V1617" s="95"/>
      <c r="W1617" s="95"/>
      <c r="X1617" s="95"/>
      <c r="Y1617" s="95"/>
      <c r="Z1617" s="95"/>
      <c r="AA1617" s="95"/>
      <c r="AB1617" s="95"/>
      <c r="AC1617" s="95"/>
      <c r="AD1617" s="95"/>
    </row>
    <row r="1618" spans="1:30" ht="13.2">
      <c r="A1618" s="95"/>
      <c r="B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  <c r="U1618" s="95"/>
      <c r="V1618" s="95"/>
      <c r="W1618" s="95"/>
      <c r="X1618" s="95"/>
      <c r="Y1618" s="95"/>
      <c r="Z1618" s="95"/>
      <c r="AA1618" s="95"/>
      <c r="AB1618" s="95"/>
      <c r="AC1618" s="95"/>
      <c r="AD1618" s="95"/>
    </row>
    <row r="1619" spans="1:30" ht="13.2">
      <c r="A1619" s="95"/>
      <c r="B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  <c r="AA1619" s="95"/>
      <c r="AB1619" s="95"/>
      <c r="AC1619" s="95"/>
      <c r="AD1619" s="95"/>
    </row>
    <row r="1620" spans="1:30" ht="13.2">
      <c r="A1620" s="95"/>
      <c r="B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  <c r="U1620" s="95"/>
      <c r="V1620" s="95"/>
      <c r="W1620" s="95"/>
      <c r="X1620" s="95"/>
      <c r="Y1620" s="95"/>
      <c r="Z1620" s="95"/>
      <c r="AA1620" s="95"/>
      <c r="AB1620" s="95"/>
      <c r="AC1620" s="95"/>
      <c r="AD1620" s="95"/>
    </row>
    <row r="1621" spans="1:30" ht="13.2">
      <c r="A1621" s="95"/>
      <c r="B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  <c r="U1621" s="95"/>
      <c r="V1621" s="95"/>
      <c r="W1621" s="95"/>
      <c r="X1621" s="95"/>
      <c r="Y1621" s="95"/>
      <c r="Z1621" s="95"/>
      <c r="AA1621" s="95"/>
      <c r="AB1621" s="95"/>
      <c r="AC1621" s="95"/>
      <c r="AD1621" s="95"/>
    </row>
    <row r="1622" spans="1:30" ht="13.2">
      <c r="A1622" s="95"/>
      <c r="B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  <c r="U1622" s="95"/>
      <c r="V1622" s="95"/>
      <c r="W1622" s="95"/>
      <c r="X1622" s="95"/>
      <c r="Y1622" s="95"/>
      <c r="Z1622" s="95"/>
      <c r="AA1622" s="95"/>
      <c r="AB1622" s="95"/>
      <c r="AC1622" s="95"/>
      <c r="AD1622" s="95"/>
    </row>
    <row r="1623" spans="1:30" ht="13.2">
      <c r="A1623" s="95"/>
      <c r="B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  <c r="U1623" s="95"/>
      <c r="V1623" s="95"/>
      <c r="W1623" s="95"/>
      <c r="X1623" s="95"/>
      <c r="Y1623" s="95"/>
      <c r="Z1623" s="95"/>
      <c r="AA1623" s="95"/>
      <c r="AB1623" s="95"/>
      <c r="AC1623" s="95"/>
      <c r="AD1623" s="95"/>
    </row>
    <row r="1624" spans="1:30" ht="13.2">
      <c r="A1624" s="95"/>
      <c r="B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  <c r="U1624" s="95"/>
      <c r="V1624" s="95"/>
      <c r="W1624" s="95"/>
      <c r="X1624" s="95"/>
      <c r="Y1624" s="95"/>
      <c r="Z1624" s="95"/>
      <c r="AA1624" s="95"/>
      <c r="AB1624" s="95"/>
      <c r="AC1624" s="95"/>
      <c r="AD1624" s="95"/>
    </row>
    <row r="1625" spans="1:30" ht="13.2">
      <c r="A1625" s="95"/>
      <c r="B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  <c r="U1625" s="95"/>
      <c r="V1625" s="95"/>
      <c r="W1625" s="95"/>
      <c r="X1625" s="95"/>
      <c r="Y1625" s="95"/>
      <c r="Z1625" s="95"/>
      <c r="AA1625" s="95"/>
      <c r="AB1625" s="95"/>
      <c r="AC1625" s="95"/>
      <c r="AD1625" s="95"/>
    </row>
    <row r="1626" spans="1:30" ht="13.2">
      <c r="A1626" s="95"/>
      <c r="B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  <c r="U1626" s="95"/>
      <c r="V1626" s="95"/>
      <c r="W1626" s="95"/>
      <c r="X1626" s="95"/>
      <c r="Y1626" s="95"/>
      <c r="Z1626" s="95"/>
      <c r="AA1626" s="95"/>
      <c r="AB1626" s="95"/>
      <c r="AC1626" s="95"/>
      <c r="AD1626" s="95"/>
    </row>
    <row r="1627" spans="1:30" ht="13.2">
      <c r="A1627" s="95"/>
      <c r="B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  <c r="U1627" s="95"/>
      <c r="V1627" s="95"/>
      <c r="W1627" s="95"/>
      <c r="X1627" s="95"/>
      <c r="Y1627" s="95"/>
      <c r="Z1627" s="95"/>
      <c r="AA1627" s="95"/>
      <c r="AB1627" s="95"/>
      <c r="AC1627" s="95"/>
      <c r="AD1627" s="95"/>
    </row>
    <row r="1628" spans="1:30" ht="13.2">
      <c r="A1628" s="95"/>
      <c r="B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  <c r="U1628" s="95"/>
      <c r="V1628" s="95"/>
      <c r="W1628" s="95"/>
      <c r="X1628" s="95"/>
      <c r="Y1628" s="95"/>
      <c r="Z1628" s="95"/>
      <c r="AA1628" s="95"/>
      <c r="AB1628" s="95"/>
      <c r="AC1628" s="95"/>
      <c r="AD1628" s="95"/>
    </row>
    <row r="1629" spans="1:30" ht="13.2">
      <c r="A1629" s="95"/>
      <c r="B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  <c r="U1629" s="95"/>
      <c r="V1629" s="95"/>
      <c r="W1629" s="95"/>
      <c r="X1629" s="95"/>
      <c r="Y1629" s="95"/>
      <c r="Z1629" s="95"/>
      <c r="AA1629" s="95"/>
      <c r="AB1629" s="95"/>
      <c r="AC1629" s="95"/>
      <c r="AD1629" s="95"/>
    </row>
    <row r="1630" spans="1:30" ht="13.2">
      <c r="A1630" s="95"/>
      <c r="B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  <c r="U1630" s="95"/>
      <c r="V1630" s="95"/>
      <c r="W1630" s="95"/>
      <c r="X1630" s="95"/>
      <c r="Y1630" s="95"/>
      <c r="Z1630" s="95"/>
      <c r="AA1630" s="95"/>
      <c r="AB1630" s="95"/>
      <c r="AC1630" s="95"/>
      <c r="AD1630" s="95"/>
    </row>
    <row r="1631" spans="1:30" ht="13.2">
      <c r="A1631" s="95"/>
      <c r="B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  <c r="U1631" s="95"/>
      <c r="V1631" s="95"/>
      <c r="W1631" s="95"/>
      <c r="X1631" s="95"/>
      <c r="Y1631" s="95"/>
      <c r="Z1631" s="95"/>
      <c r="AA1631" s="95"/>
      <c r="AB1631" s="95"/>
      <c r="AC1631" s="95"/>
      <c r="AD1631" s="95"/>
    </row>
    <row r="1632" spans="1:30" ht="13.2">
      <c r="A1632" s="95"/>
      <c r="B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  <c r="U1632" s="95"/>
      <c r="V1632" s="95"/>
      <c r="W1632" s="95"/>
      <c r="X1632" s="95"/>
      <c r="Y1632" s="95"/>
      <c r="Z1632" s="95"/>
      <c r="AA1632" s="95"/>
      <c r="AB1632" s="95"/>
      <c r="AC1632" s="95"/>
      <c r="AD1632" s="95"/>
    </row>
    <row r="1633" spans="1:30" ht="13.2">
      <c r="A1633" s="95"/>
      <c r="B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  <c r="U1633" s="95"/>
      <c r="V1633" s="95"/>
      <c r="W1633" s="95"/>
      <c r="X1633" s="95"/>
      <c r="Y1633" s="95"/>
      <c r="Z1633" s="95"/>
      <c r="AA1633" s="95"/>
      <c r="AB1633" s="95"/>
      <c r="AC1633" s="95"/>
      <c r="AD1633" s="95"/>
    </row>
    <row r="1634" spans="1:30" ht="13.2">
      <c r="A1634" s="95"/>
      <c r="B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  <c r="U1634" s="95"/>
      <c r="V1634" s="95"/>
      <c r="W1634" s="95"/>
      <c r="X1634" s="95"/>
      <c r="Y1634" s="95"/>
      <c r="Z1634" s="95"/>
      <c r="AA1634" s="95"/>
      <c r="AB1634" s="95"/>
      <c r="AC1634" s="95"/>
      <c r="AD1634" s="95"/>
    </row>
    <row r="1635" spans="1:30" ht="13.2">
      <c r="A1635" s="95"/>
      <c r="B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  <c r="U1635" s="95"/>
      <c r="V1635" s="95"/>
      <c r="W1635" s="95"/>
      <c r="X1635" s="95"/>
      <c r="Y1635" s="95"/>
      <c r="Z1635" s="95"/>
      <c r="AA1635" s="95"/>
      <c r="AB1635" s="95"/>
      <c r="AC1635" s="95"/>
      <c r="AD1635" s="95"/>
    </row>
    <row r="1636" spans="1:30" ht="13.2">
      <c r="A1636" s="95"/>
      <c r="B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  <c r="U1636" s="95"/>
      <c r="V1636" s="95"/>
      <c r="W1636" s="95"/>
      <c r="X1636" s="95"/>
      <c r="Y1636" s="95"/>
      <c r="Z1636" s="95"/>
      <c r="AA1636" s="95"/>
      <c r="AB1636" s="95"/>
      <c r="AC1636" s="95"/>
      <c r="AD1636" s="95"/>
    </row>
    <row r="1637" spans="1:30" ht="13.2">
      <c r="A1637" s="95"/>
      <c r="B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  <c r="U1637" s="95"/>
      <c r="V1637" s="95"/>
      <c r="W1637" s="95"/>
      <c r="X1637" s="95"/>
      <c r="Y1637" s="95"/>
      <c r="Z1637" s="95"/>
      <c r="AA1637" s="95"/>
      <c r="AB1637" s="95"/>
      <c r="AC1637" s="95"/>
      <c r="AD1637" s="95"/>
    </row>
    <row r="1638" spans="1:30" ht="13.2">
      <c r="A1638" s="95"/>
      <c r="B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  <c r="U1638" s="95"/>
      <c r="V1638" s="95"/>
      <c r="W1638" s="95"/>
      <c r="X1638" s="95"/>
      <c r="Y1638" s="95"/>
      <c r="Z1638" s="95"/>
      <c r="AA1638" s="95"/>
      <c r="AB1638" s="95"/>
      <c r="AC1638" s="95"/>
      <c r="AD1638" s="95"/>
    </row>
    <row r="1639" spans="1:30" ht="13.2">
      <c r="A1639" s="95"/>
      <c r="B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  <c r="U1639" s="95"/>
      <c r="V1639" s="95"/>
      <c r="W1639" s="95"/>
      <c r="X1639" s="95"/>
      <c r="Y1639" s="95"/>
      <c r="Z1639" s="95"/>
      <c r="AA1639" s="95"/>
      <c r="AB1639" s="95"/>
      <c r="AC1639" s="95"/>
      <c r="AD1639" s="95"/>
    </row>
    <row r="1640" spans="1:30" ht="13.2">
      <c r="A1640" s="95"/>
      <c r="B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  <c r="U1640" s="95"/>
      <c r="V1640" s="95"/>
      <c r="W1640" s="95"/>
      <c r="X1640" s="95"/>
      <c r="Y1640" s="95"/>
      <c r="Z1640" s="95"/>
      <c r="AA1640" s="95"/>
      <c r="AB1640" s="95"/>
      <c r="AC1640" s="95"/>
      <c r="AD1640" s="95"/>
    </row>
    <row r="1641" spans="1:30" ht="13.2">
      <c r="A1641" s="95"/>
      <c r="B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  <c r="U1641" s="95"/>
      <c r="V1641" s="95"/>
      <c r="W1641" s="95"/>
      <c r="X1641" s="95"/>
      <c r="Y1641" s="95"/>
      <c r="Z1641" s="95"/>
      <c r="AA1641" s="95"/>
      <c r="AB1641" s="95"/>
      <c r="AC1641" s="95"/>
      <c r="AD1641" s="95"/>
    </row>
    <row r="1642" spans="1:30" ht="13.2">
      <c r="A1642" s="95"/>
      <c r="B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  <c r="U1642" s="95"/>
      <c r="V1642" s="95"/>
      <c r="W1642" s="95"/>
      <c r="X1642" s="95"/>
      <c r="Y1642" s="95"/>
      <c r="Z1642" s="95"/>
      <c r="AA1642" s="95"/>
      <c r="AB1642" s="95"/>
      <c r="AC1642" s="95"/>
      <c r="AD1642" s="95"/>
    </row>
    <row r="1643" spans="1:30" ht="13.2">
      <c r="A1643" s="95"/>
      <c r="B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  <c r="U1643" s="95"/>
      <c r="V1643" s="95"/>
      <c r="W1643" s="95"/>
      <c r="X1643" s="95"/>
      <c r="Y1643" s="95"/>
      <c r="Z1643" s="95"/>
      <c r="AA1643" s="95"/>
      <c r="AB1643" s="95"/>
      <c r="AC1643" s="95"/>
      <c r="AD1643" s="95"/>
    </row>
    <row r="1644" spans="1:30" ht="13.2">
      <c r="A1644" s="95"/>
      <c r="B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  <c r="U1644" s="95"/>
      <c r="V1644" s="95"/>
      <c r="W1644" s="95"/>
      <c r="X1644" s="95"/>
      <c r="Y1644" s="95"/>
      <c r="Z1644" s="95"/>
      <c r="AA1644" s="95"/>
      <c r="AB1644" s="95"/>
      <c r="AC1644" s="95"/>
      <c r="AD1644" s="95"/>
    </row>
    <row r="1645" spans="1:30" ht="13.2">
      <c r="A1645" s="95"/>
      <c r="B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  <c r="U1645" s="95"/>
      <c r="V1645" s="95"/>
      <c r="W1645" s="95"/>
      <c r="X1645" s="95"/>
      <c r="Y1645" s="95"/>
      <c r="Z1645" s="95"/>
      <c r="AA1645" s="95"/>
      <c r="AB1645" s="95"/>
      <c r="AC1645" s="95"/>
      <c r="AD1645" s="95"/>
    </row>
    <row r="1646" spans="1:30" ht="13.2">
      <c r="A1646" s="95"/>
      <c r="B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  <c r="U1646" s="95"/>
      <c r="V1646" s="95"/>
      <c r="W1646" s="95"/>
      <c r="X1646" s="95"/>
      <c r="Y1646" s="95"/>
      <c r="Z1646" s="95"/>
      <c r="AA1646" s="95"/>
      <c r="AB1646" s="95"/>
      <c r="AC1646" s="95"/>
      <c r="AD1646" s="95"/>
    </row>
    <row r="1647" spans="1:30" ht="13.2">
      <c r="A1647" s="95"/>
      <c r="B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  <c r="U1647" s="95"/>
      <c r="V1647" s="95"/>
      <c r="W1647" s="95"/>
      <c r="X1647" s="95"/>
      <c r="Y1647" s="95"/>
      <c r="Z1647" s="95"/>
      <c r="AA1647" s="95"/>
      <c r="AB1647" s="95"/>
      <c r="AC1647" s="95"/>
      <c r="AD1647" s="95"/>
    </row>
    <row r="1648" spans="1:30" ht="13.2">
      <c r="A1648" s="95"/>
      <c r="B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  <c r="U1648" s="95"/>
      <c r="V1648" s="95"/>
      <c r="W1648" s="95"/>
      <c r="X1648" s="95"/>
      <c r="Y1648" s="95"/>
      <c r="Z1648" s="95"/>
      <c r="AA1648" s="95"/>
      <c r="AB1648" s="95"/>
      <c r="AC1648" s="95"/>
      <c r="AD1648" s="95"/>
    </row>
    <row r="1649" spans="1:30" ht="13.2">
      <c r="A1649" s="95"/>
      <c r="B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  <c r="U1649" s="95"/>
      <c r="V1649" s="95"/>
      <c r="W1649" s="95"/>
      <c r="X1649" s="95"/>
      <c r="Y1649" s="95"/>
      <c r="Z1649" s="95"/>
      <c r="AA1649" s="95"/>
      <c r="AB1649" s="95"/>
      <c r="AC1649" s="95"/>
      <c r="AD1649" s="95"/>
    </row>
    <row r="1650" spans="1:30" ht="13.2">
      <c r="A1650" s="95"/>
      <c r="B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  <c r="U1650" s="95"/>
      <c r="V1650" s="95"/>
      <c r="W1650" s="95"/>
      <c r="X1650" s="95"/>
      <c r="Y1650" s="95"/>
      <c r="Z1650" s="95"/>
      <c r="AA1650" s="95"/>
      <c r="AB1650" s="95"/>
      <c r="AC1650" s="95"/>
      <c r="AD1650" s="95"/>
    </row>
    <row r="1651" spans="1:30" ht="13.2">
      <c r="A1651" s="95"/>
      <c r="B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  <c r="U1651" s="95"/>
      <c r="V1651" s="95"/>
      <c r="W1651" s="95"/>
      <c r="X1651" s="95"/>
      <c r="Y1651" s="95"/>
      <c r="Z1651" s="95"/>
      <c r="AA1651" s="95"/>
      <c r="AB1651" s="95"/>
      <c r="AC1651" s="95"/>
      <c r="AD1651" s="95"/>
    </row>
    <row r="1652" spans="1:30" ht="13.2">
      <c r="A1652" s="95"/>
      <c r="B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  <c r="U1652" s="95"/>
      <c r="V1652" s="95"/>
      <c r="W1652" s="95"/>
      <c r="X1652" s="95"/>
      <c r="Y1652" s="95"/>
      <c r="Z1652" s="95"/>
      <c r="AA1652" s="95"/>
      <c r="AB1652" s="95"/>
      <c r="AC1652" s="95"/>
      <c r="AD1652" s="95"/>
    </row>
    <row r="1653" spans="1:30" ht="13.2">
      <c r="A1653" s="95"/>
      <c r="B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  <c r="U1653" s="95"/>
      <c r="V1653" s="95"/>
      <c r="W1653" s="95"/>
      <c r="X1653" s="95"/>
      <c r="Y1653" s="95"/>
      <c r="Z1653" s="95"/>
      <c r="AA1653" s="95"/>
      <c r="AB1653" s="95"/>
      <c r="AC1653" s="95"/>
      <c r="AD1653" s="95"/>
    </row>
    <row r="1654" spans="1:30" ht="13.2">
      <c r="A1654" s="95"/>
      <c r="B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  <c r="U1654" s="95"/>
      <c r="V1654" s="95"/>
      <c r="W1654" s="95"/>
      <c r="X1654" s="95"/>
      <c r="Y1654" s="95"/>
      <c r="Z1654" s="95"/>
      <c r="AA1654" s="95"/>
      <c r="AB1654" s="95"/>
      <c r="AC1654" s="95"/>
      <c r="AD1654" s="95"/>
    </row>
    <row r="1655" spans="1:30" ht="13.2">
      <c r="A1655" s="95"/>
      <c r="B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  <c r="U1655" s="95"/>
      <c r="V1655" s="95"/>
      <c r="W1655" s="95"/>
      <c r="X1655" s="95"/>
      <c r="Y1655" s="95"/>
      <c r="Z1655" s="95"/>
      <c r="AA1655" s="95"/>
      <c r="AB1655" s="95"/>
      <c r="AC1655" s="95"/>
      <c r="AD1655" s="95"/>
    </row>
    <row r="1656" spans="1:30" ht="13.2">
      <c r="A1656" s="95"/>
      <c r="B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  <c r="U1656" s="95"/>
      <c r="V1656" s="95"/>
      <c r="W1656" s="95"/>
      <c r="X1656" s="95"/>
      <c r="Y1656" s="95"/>
      <c r="Z1656" s="95"/>
      <c r="AA1656" s="95"/>
      <c r="AB1656" s="95"/>
      <c r="AC1656" s="95"/>
      <c r="AD1656" s="95"/>
    </row>
    <row r="1657" spans="1:30" ht="13.2">
      <c r="A1657" s="95"/>
      <c r="B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  <c r="U1657" s="95"/>
      <c r="V1657" s="95"/>
      <c r="W1657" s="95"/>
      <c r="X1657" s="95"/>
      <c r="Y1657" s="95"/>
      <c r="Z1657" s="95"/>
      <c r="AA1657" s="95"/>
      <c r="AB1657" s="95"/>
      <c r="AC1657" s="95"/>
      <c r="AD1657" s="95"/>
    </row>
    <row r="1658" spans="1:30" ht="13.2">
      <c r="A1658" s="95"/>
      <c r="B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  <c r="U1658" s="95"/>
      <c r="V1658" s="95"/>
      <c r="W1658" s="95"/>
      <c r="X1658" s="95"/>
      <c r="Y1658" s="95"/>
      <c r="Z1658" s="95"/>
      <c r="AA1658" s="95"/>
      <c r="AB1658" s="95"/>
      <c r="AC1658" s="95"/>
      <c r="AD1658" s="95"/>
    </row>
    <row r="1659" spans="1:30" ht="13.2">
      <c r="A1659" s="95"/>
      <c r="B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  <c r="U1659" s="95"/>
      <c r="V1659" s="95"/>
      <c r="W1659" s="95"/>
      <c r="X1659" s="95"/>
      <c r="Y1659" s="95"/>
      <c r="Z1659" s="95"/>
      <c r="AA1659" s="95"/>
      <c r="AB1659" s="95"/>
      <c r="AC1659" s="95"/>
      <c r="AD1659" s="95"/>
    </row>
    <row r="1660" spans="1:30" ht="13.2">
      <c r="A1660" s="95"/>
      <c r="B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  <c r="U1660" s="95"/>
      <c r="V1660" s="95"/>
      <c r="W1660" s="95"/>
      <c r="X1660" s="95"/>
      <c r="Y1660" s="95"/>
      <c r="Z1660" s="95"/>
      <c r="AA1660" s="95"/>
      <c r="AB1660" s="95"/>
      <c r="AC1660" s="95"/>
      <c r="AD1660" s="95"/>
    </row>
    <row r="1661" spans="1:30" ht="13.2">
      <c r="A1661" s="95"/>
      <c r="B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  <c r="U1661" s="95"/>
      <c r="V1661" s="95"/>
      <c r="W1661" s="95"/>
      <c r="X1661" s="95"/>
      <c r="Y1661" s="95"/>
      <c r="Z1661" s="95"/>
      <c r="AA1661" s="95"/>
      <c r="AB1661" s="95"/>
      <c r="AC1661" s="95"/>
      <c r="AD1661" s="95"/>
    </row>
    <row r="1662" spans="1:30" ht="13.2">
      <c r="A1662" s="95"/>
      <c r="B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  <c r="U1662" s="95"/>
      <c r="V1662" s="95"/>
      <c r="W1662" s="95"/>
      <c r="X1662" s="95"/>
      <c r="Y1662" s="95"/>
      <c r="Z1662" s="95"/>
      <c r="AA1662" s="95"/>
      <c r="AB1662" s="95"/>
      <c r="AC1662" s="95"/>
      <c r="AD1662" s="95"/>
    </row>
    <row r="1663" spans="1:30" ht="13.2">
      <c r="A1663" s="95"/>
      <c r="B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  <c r="U1663" s="95"/>
      <c r="V1663" s="95"/>
      <c r="W1663" s="95"/>
      <c r="X1663" s="95"/>
      <c r="Y1663" s="95"/>
      <c r="Z1663" s="95"/>
      <c r="AA1663" s="95"/>
      <c r="AB1663" s="95"/>
      <c r="AC1663" s="95"/>
      <c r="AD1663" s="95"/>
    </row>
    <row r="1664" spans="1:30" ht="13.2">
      <c r="A1664" s="95"/>
      <c r="B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  <c r="U1664" s="95"/>
      <c r="V1664" s="95"/>
      <c r="W1664" s="95"/>
      <c r="X1664" s="95"/>
      <c r="Y1664" s="95"/>
      <c r="Z1664" s="95"/>
      <c r="AA1664" s="95"/>
      <c r="AB1664" s="95"/>
      <c r="AC1664" s="95"/>
      <c r="AD1664" s="95"/>
    </row>
    <row r="1665" spans="1:30" ht="13.2">
      <c r="A1665" s="95"/>
      <c r="B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  <c r="U1665" s="95"/>
      <c r="V1665" s="95"/>
      <c r="W1665" s="95"/>
      <c r="X1665" s="95"/>
      <c r="Y1665" s="95"/>
      <c r="Z1665" s="95"/>
      <c r="AA1665" s="95"/>
      <c r="AB1665" s="95"/>
      <c r="AC1665" s="95"/>
      <c r="AD1665" s="95"/>
    </row>
    <row r="1666" spans="1:30" ht="13.2">
      <c r="A1666" s="95"/>
      <c r="B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  <c r="U1666" s="95"/>
      <c r="V1666" s="95"/>
      <c r="W1666" s="95"/>
      <c r="X1666" s="95"/>
      <c r="Y1666" s="95"/>
      <c r="Z1666" s="95"/>
      <c r="AA1666" s="95"/>
      <c r="AB1666" s="95"/>
      <c r="AC1666" s="95"/>
      <c r="AD1666" s="95"/>
    </row>
    <row r="1667" spans="1:30" ht="13.2">
      <c r="A1667" s="95"/>
      <c r="B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  <c r="U1667" s="95"/>
      <c r="V1667" s="95"/>
      <c r="W1667" s="95"/>
      <c r="X1667" s="95"/>
      <c r="Y1667" s="95"/>
      <c r="Z1667" s="95"/>
      <c r="AA1667" s="95"/>
      <c r="AB1667" s="95"/>
      <c r="AC1667" s="95"/>
      <c r="AD1667" s="95"/>
    </row>
    <row r="1668" spans="1:30" ht="13.2">
      <c r="A1668" s="95"/>
      <c r="B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  <c r="U1668" s="95"/>
      <c r="V1668" s="95"/>
      <c r="W1668" s="95"/>
      <c r="X1668" s="95"/>
      <c r="Y1668" s="95"/>
      <c r="Z1668" s="95"/>
      <c r="AA1668" s="95"/>
      <c r="AB1668" s="95"/>
      <c r="AC1668" s="95"/>
      <c r="AD1668" s="95"/>
    </row>
    <row r="1669" spans="1:30" ht="13.2">
      <c r="A1669" s="95"/>
      <c r="B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  <c r="U1669" s="95"/>
      <c r="V1669" s="95"/>
      <c r="W1669" s="95"/>
      <c r="X1669" s="95"/>
      <c r="Y1669" s="95"/>
      <c r="Z1669" s="95"/>
      <c r="AA1669" s="95"/>
      <c r="AB1669" s="95"/>
      <c r="AC1669" s="95"/>
      <c r="AD1669" s="95"/>
    </row>
    <row r="1670" spans="1:30" ht="13.2">
      <c r="A1670" s="95"/>
      <c r="B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  <c r="U1670" s="95"/>
      <c r="V1670" s="95"/>
      <c r="W1670" s="95"/>
      <c r="X1670" s="95"/>
      <c r="Y1670" s="95"/>
      <c r="Z1670" s="95"/>
      <c r="AA1670" s="95"/>
      <c r="AB1670" s="95"/>
      <c r="AC1670" s="95"/>
      <c r="AD1670" s="95"/>
    </row>
    <row r="1671" spans="1:30" ht="13.2">
      <c r="A1671" s="95"/>
      <c r="B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  <c r="U1671" s="95"/>
      <c r="V1671" s="95"/>
      <c r="W1671" s="95"/>
      <c r="X1671" s="95"/>
      <c r="Y1671" s="95"/>
      <c r="Z1671" s="95"/>
      <c r="AA1671" s="95"/>
      <c r="AB1671" s="95"/>
      <c r="AC1671" s="95"/>
      <c r="AD1671" s="95"/>
    </row>
    <row r="1672" spans="1:30" ht="13.2">
      <c r="A1672" s="95"/>
      <c r="B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  <c r="U1672" s="95"/>
      <c r="V1672" s="95"/>
      <c r="W1672" s="95"/>
      <c r="X1672" s="95"/>
      <c r="Y1672" s="95"/>
      <c r="Z1672" s="95"/>
      <c r="AA1672" s="95"/>
      <c r="AB1672" s="95"/>
      <c r="AC1672" s="95"/>
      <c r="AD1672" s="95"/>
    </row>
    <row r="1673" spans="1:30" ht="13.2">
      <c r="A1673" s="95"/>
      <c r="B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  <c r="U1673" s="95"/>
      <c r="V1673" s="95"/>
      <c r="W1673" s="95"/>
      <c r="X1673" s="95"/>
      <c r="Y1673" s="95"/>
      <c r="Z1673" s="95"/>
      <c r="AA1673" s="95"/>
      <c r="AB1673" s="95"/>
      <c r="AC1673" s="95"/>
      <c r="AD1673" s="95"/>
    </row>
    <row r="1674" spans="1:30" ht="13.2">
      <c r="A1674" s="95"/>
      <c r="B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  <c r="U1674" s="95"/>
      <c r="V1674" s="95"/>
      <c r="W1674" s="95"/>
      <c r="X1674" s="95"/>
      <c r="Y1674" s="95"/>
      <c r="Z1674" s="95"/>
      <c r="AA1674" s="95"/>
      <c r="AB1674" s="95"/>
      <c r="AC1674" s="95"/>
      <c r="AD1674" s="95"/>
    </row>
    <row r="1675" spans="1:30" ht="13.2">
      <c r="A1675" s="95"/>
      <c r="B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  <c r="U1675" s="95"/>
      <c r="V1675" s="95"/>
      <c r="W1675" s="95"/>
      <c r="X1675" s="95"/>
      <c r="Y1675" s="95"/>
      <c r="Z1675" s="95"/>
      <c r="AA1675" s="95"/>
      <c r="AB1675" s="95"/>
      <c r="AC1675" s="95"/>
      <c r="AD1675" s="95"/>
    </row>
    <row r="1676" spans="1:30" ht="13.2">
      <c r="A1676" s="95"/>
      <c r="B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  <c r="U1676" s="95"/>
      <c r="V1676" s="95"/>
      <c r="W1676" s="95"/>
      <c r="X1676" s="95"/>
      <c r="Y1676" s="95"/>
      <c r="Z1676" s="95"/>
      <c r="AA1676" s="95"/>
      <c r="AB1676" s="95"/>
      <c r="AC1676" s="95"/>
      <c r="AD1676" s="95"/>
    </row>
    <row r="1677" spans="1:30" ht="13.2">
      <c r="A1677" s="95"/>
      <c r="B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  <c r="U1677" s="95"/>
      <c r="V1677" s="95"/>
      <c r="W1677" s="95"/>
      <c r="X1677" s="95"/>
      <c r="Y1677" s="95"/>
      <c r="Z1677" s="95"/>
      <c r="AA1677" s="95"/>
      <c r="AB1677" s="95"/>
      <c r="AC1677" s="95"/>
      <c r="AD1677" s="95"/>
    </row>
    <row r="1678" spans="1:30" ht="13.2">
      <c r="A1678" s="95"/>
      <c r="B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  <c r="U1678" s="95"/>
      <c r="V1678" s="95"/>
      <c r="W1678" s="95"/>
      <c r="X1678" s="95"/>
      <c r="Y1678" s="95"/>
      <c r="Z1678" s="95"/>
      <c r="AA1678" s="95"/>
      <c r="AB1678" s="95"/>
      <c r="AC1678" s="95"/>
      <c r="AD1678" s="95"/>
    </row>
    <row r="1679" spans="1:30" ht="13.2">
      <c r="A1679" s="95"/>
      <c r="B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  <c r="U1679" s="95"/>
      <c r="V1679" s="95"/>
      <c r="W1679" s="95"/>
      <c r="X1679" s="95"/>
      <c r="Y1679" s="95"/>
      <c r="Z1679" s="95"/>
      <c r="AA1679" s="95"/>
      <c r="AB1679" s="95"/>
      <c r="AC1679" s="95"/>
      <c r="AD1679" s="95"/>
    </row>
    <row r="1680" spans="1:30" ht="13.2">
      <c r="A1680" s="95"/>
      <c r="B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  <c r="U1680" s="95"/>
      <c r="V1680" s="95"/>
      <c r="W1680" s="95"/>
      <c r="X1680" s="95"/>
      <c r="Y1680" s="95"/>
      <c r="Z1680" s="95"/>
      <c r="AA1680" s="95"/>
      <c r="AB1680" s="95"/>
      <c r="AC1680" s="95"/>
      <c r="AD1680" s="95"/>
    </row>
    <row r="1681" spans="1:30" ht="13.2">
      <c r="A1681" s="95"/>
      <c r="B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  <c r="U1681" s="95"/>
      <c r="V1681" s="95"/>
      <c r="W1681" s="95"/>
      <c r="X1681" s="95"/>
      <c r="Y1681" s="95"/>
      <c r="Z1681" s="95"/>
      <c r="AA1681" s="95"/>
      <c r="AB1681" s="95"/>
      <c r="AC1681" s="95"/>
      <c r="AD1681" s="95"/>
    </row>
    <row r="1682" spans="1:30" ht="13.2">
      <c r="A1682" s="95"/>
      <c r="B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  <c r="U1682" s="95"/>
      <c r="V1682" s="95"/>
      <c r="W1682" s="95"/>
      <c r="X1682" s="95"/>
      <c r="Y1682" s="95"/>
      <c r="Z1682" s="95"/>
      <c r="AA1682" s="95"/>
      <c r="AB1682" s="95"/>
      <c r="AC1682" s="95"/>
      <c r="AD1682" s="95"/>
    </row>
    <row r="1683" spans="1:30" ht="13.2">
      <c r="A1683" s="95"/>
      <c r="B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  <c r="U1683" s="95"/>
      <c r="V1683" s="95"/>
      <c r="W1683" s="95"/>
      <c r="X1683" s="95"/>
      <c r="Y1683" s="95"/>
      <c r="Z1683" s="95"/>
      <c r="AA1683" s="95"/>
      <c r="AB1683" s="95"/>
      <c r="AC1683" s="95"/>
      <c r="AD1683" s="95"/>
    </row>
    <row r="1684" spans="1:30" ht="13.2">
      <c r="A1684" s="95"/>
      <c r="B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  <c r="U1684" s="95"/>
      <c r="V1684" s="95"/>
      <c r="W1684" s="95"/>
      <c r="X1684" s="95"/>
      <c r="Y1684" s="95"/>
      <c r="Z1684" s="95"/>
      <c r="AA1684" s="95"/>
      <c r="AB1684" s="95"/>
      <c r="AC1684" s="95"/>
      <c r="AD1684" s="95"/>
    </row>
    <row r="1685" spans="1:30" ht="13.2">
      <c r="A1685" s="95"/>
      <c r="B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  <c r="U1685" s="95"/>
      <c r="V1685" s="95"/>
      <c r="W1685" s="95"/>
      <c r="X1685" s="95"/>
      <c r="Y1685" s="95"/>
      <c r="Z1685" s="95"/>
      <c r="AA1685" s="95"/>
      <c r="AB1685" s="95"/>
      <c r="AC1685" s="95"/>
      <c r="AD1685" s="95"/>
    </row>
    <row r="1686" spans="1:30" ht="13.2">
      <c r="A1686" s="95"/>
      <c r="B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  <c r="U1686" s="95"/>
      <c r="V1686" s="95"/>
      <c r="W1686" s="95"/>
      <c r="X1686" s="95"/>
      <c r="Y1686" s="95"/>
      <c r="Z1686" s="95"/>
      <c r="AA1686" s="95"/>
      <c r="AB1686" s="95"/>
      <c r="AC1686" s="95"/>
      <c r="AD1686" s="95"/>
    </row>
    <row r="1687" spans="1:30" ht="13.2">
      <c r="A1687" s="95"/>
      <c r="B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  <c r="U1687" s="95"/>
      <c r="V1687" s="95"/>
      <c r="W1687" s="95"/>
      <c r="X1687" s="95"/>
      <c r="Y1687" s="95"/>
      <c r="Z1687" s="95"/>
      <c r="AA1687" s="95"/>
      <c r="AB1687" s="95"/>
      <c r="AC1687" s="95"/>
      <c r="AD1687" s="95"/>
    </row>
    <row r="1688" spans="1:30" ht="13.2">
      <c r="A1688" s="95"/>
      <c r="B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  <c r="U1688" s="95"/>
      <c r="V1688" s="95"/>
      <c r="W1688" s="95"/>
      <c r="X1688" s="95"/>
      <c r="Y1688" s="95"/>
      <c r="Z1688" s="95"/>
      <c r="AA1688" s="95"/>
      <c r="AB1688" s="95"/>
      <c r="AC1688" s="95"/>
      <c r="AD1688" s="95"/>
    </row>
    <row r="1689" spans="1:30" ht="13.2">
      <c r="A1689" s="95"/>
      <c r="B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  <c r="U1689" s="95"/>
      <c r="V1689" s="95"/>
      <c r="W1689" s="95"/>
      <c r="X1689" s="95"/>
      <c r="Y1689" s="95"/>
      <c r="Z1689" s="95"/>
      <c r="AA1689" s="95"/>
      <c r="AB1689" s="95"/>
      <c r="AC1689" s="95"/>
      <c r="AD1689" s="95"/>
    </row>
    <row r="1690" spans="1:30" ht="13.2">
      <c r="A1690" s="95"/>
      <c r="B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  <c r="U1690" s="95"/>
      <c r="V1690" s="95"/>
      <c r="W1690" s="95"/>
      <c r="X1690" s="95"/>
      <c r="Y1690" s="95"/>
      <c r="Z1690" s="95"/>
      <c r="AA1690" s="95"/>
      <c r="AB1690" s="95"/>
      <c r="AC1690" s="95"/>
      <c r="AD1690" s="95"/>
    </row>
    <row r="1691" spans="1:30" ht="13.2">
      <c r="A1691" s="95"/>
      <c r="B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  <c r="U1691" s="95"/>
      <c r="V1691" s="95"/>
      <c r="W1691" s="95"/>
      <c r="X1691" s="95"/>
      <c r="Y1691" s="95"/>
      <c r="Z1691" s="95"/>
      <c r="AA1691" s="95"/>
      <c r="AB1691" s="95"/>
      <c r="AC1691" s="95"/>
      <c r="AD1691" s="95"/>
    </row>
    <row r="1692" spans="1:30" ht="13.2">
      <c r="A1692" s="95"/>
      <c r="B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  <c r="U1692" s="95"/>
      <c r="V1692" s="95"/>
      <c r="W1692" s="95"/>
      <c r="X1692" s="95"/>
      <c r="Y1692" s="95"/>
      <c r="Z1692" s="95"/>
      <c r="AA1692" s="95"/>
      <c r="AB1692" s="95"/>
      <c r="AC1692" s="95"/>
      <c r="AD1692" s="95"/>
    </row>
    <row r="1693" spans="1:30" ht="13.2">
      <c r="A1693" s="95"/>
      <c r="B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  <c r="U1693" s="95"/>
      <c r="V1693" s="95"/>
      <c r="W1693" s="95"/>
      <c r="X1693" s="95"/>
      <c r="Y1693" s="95"/>
      <c r="Z1693" s="95"/>
      <c r="AA1693" s="95"/>
      <c r="AB1693" s="95"/>
      <c r="AC1693" s="95"/>
      <c r="AD1693" s="95"/>
    </row>
    <row r="1694" spans="1:30" ht="13.2">
      <c r="A1694" s="95"/>
      <c r="B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  <c r="U1694" s="95"/>
      <c r="V1694" s="95"/>
      <c r="W1694" s="95"/>
      <c r="X1694" s="95"/>
      <c r="Y1694" s="95"/>
      <c r="Z1694" s="95"/>
      <c r="AA1694" s="95"/>
      <c r="AB1694" s="95"/>
      <c r="AC1694" s="95"/>
      <c r="AD1694" s="95"/>
    </row>
    <row r="1695" spans="1:30" ht="13.2">
      <c r="A1695" s="95"/>
      <c r="B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  <c r="U1695" s="95"/>
      <c r="V1695" s="95"/>
      <c r="W1695" s="95"/>
      <c r="X1695" s="95"/>
      <c r="Y1695" s="95"/>
      <c r="Z1695" s="95"/>
      <c r="AA1695" s="95"/>
      <c r="AB1695" s="95"/>
      <c r="AC1695" s="95"/>
      <c r="AD1695" s="95"/>
    </row>
    <row r="1696" spans="1:30" ht="13.2">
      <c r="A1696" s="95"/>
      <c r="B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  <c r="U1696" s="95"/>
      <c r="V1696" s="95"/>
      <c r="W1696" s="95"/>
      <c r="X1696" s="95"/>
      <c r="Y1696" s="95"/>
      <c r="Z1696" s="95"/>
      <c r="AA1696" s="95"/>
      <c r="AB1696" s="95"/>
      <c r="AC1696" s="95"/>
      <c r="AD1696" s="95"/>
    </row>
    <row r="1697" spans="1:30" ht="13.2">
      <c r="A1697" s="95"/>
      <c r="B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  <c r="U1697" s="95"/>
      <c r="V1697" s="95"/>
      <c r="W1697" s="95"/>
      <c r="X1697" s="95"/>
      <c r="Y1697" s="95"/>
      <c r="Z1697" s="95"/>
      <c r="AA1697" s="95"/>
      <c r="AB1697" s="95"/>
      <c r="AC1697" s="95"/>
      <c r="AD1697" s="95"/>
    </row>
    <row r="1698" spans="1:30" ht="13.2">
      <c r="A1698" s="95"/>
      <c r="B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  <c r="U1698" s="95"/>
      <c r="V1698" s="95"/>
      <c r="W1698" s="95"/>
      <c r="X1698" s="95"/>
      <c r="Y1698" s="95"/>
      <c r="Z1698" s="95"/>
      <c r="AA1698" s="95"/>
      <c r="AB1698" s="95"/>
      <c r="AC1698" s="95"/>
      <c r="AD1698" s="95"/>
    </row>
    <row r="1699" spans="1:30" ht="13.2">
      <c r="A1699" s="95"/>
      <c r="B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  <c r="U1699" s="95"/>
      <c r="V1699" s="95"/>
      <c r="W1699" s="95"/>
      <c r="X1699" s="95"/>
      <c r="Y1699" s="95"/>
      <c r="Z1699" s="95"/>
      <c r="AA1699" s="95"/>
      <c r="AB1699" s="95"/>
      <c r="AC1699" s="95"/>
      <c r="AD1699" s="95"/>
    </row>
    <row r="1700" spans="1:30" ht="13.2">
      <c r="A1700" s="95"/>
      <c r="B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  <c r="U1700" s="95"/>
      <c r="V1700" s="95"/>
      <c r="W1700" s="95"/>
      <c r="X1700" s="95"/>
      <c r="Y1700" s="95"/>
      <c r="Z1700" s="95"/>
      <c r="AA1700" s="95"/>
      <c r="AB1700" s="95"/>
      <c r="AC1700" s="95"/>
      <c r="AD1700" s="95"/>
    </row>
    <row r="1701" spans="1:30" ht="13.2">
      <c r="A1701" s="95"/>
      <c r="B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  <c r="U1701" s="95"/>
      <c r="V1701" s="95"/>
      <c r="W1701" s="95"/>
      <c r="X1701" s="95"/>
      <c r="Y1701" s="95"/>
      <c r="Z1701" s="95"/>
      <c r="AA1701" s="95"/>
      <c r="AB1701" s="95"/>
      <c r="AC1701" s="95"/>
      <c r="AD1701" s="95"/>
    </row>
    <row r="1702" spans="1:30" ht="13.2">
      <c r="A1702" s="95"/>
      <c r="B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  <c r="U1702" s="95"/>
      <c r="V1702" s="95"/>
      <c r="W1702" s="95"/>
      <c r="X1702" s="95"/>
      <c r="Y1702" s="95"/>
      <c r="Z1702" s="95"/>
      <c r="AA1702" s="95"/>
      <c r="AB1702" s="95"/>
      <c r="AC1702" s="95"/>
      <c r="AD1702" s="95"/>
    </row>
    <row r="1703" spans="1:30" ht="13.2">
      <c r="A1703" s="95"/>
      <c r="B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  <c r="U1703" s="95"/>
      <c r="V1703" s="95"/>
      <c r="W1703" s="95"/>
      <c r="X1703" s="95"/>
      <c r="Y1703" s="95"/>
      <c r="Z1703" s="95"/>
      <c r="AA1703" s="95"/>
      <c r="AB1703" s="95"/>
      <c r="AC1703" s="95"/>
      <c r="AD1703" s="95"/>
    </row>
    <row r="1704" spans="1:30" ht="13.2">
      <c r="A1704" s="95"/>
      <c r="B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  <c r="U1704" s="95"/>
      <c r="V1704" s="95"/>
      <c r="W1704" s="95"/>
      <c r="X1704" s="95"/>
      <c r="Y1704" s="95"/>
      <c r="Z1704" s="95"/>
      <c r="AA1704" s="95"/>
      <c r="AB1704" s="95"/>
      <c r="AC1704" s="95"/>
      <c r="AD1704" s="95"/>
    </row>
    <row r="1705" spans="1:30" ht="13.2">
      <c r="A1705" s="95"/>
      <c r="B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  <c r="U1705" s="95"/>
      <c r="V1705" s="95"/>
      <c r="W1705" s="95"/>
      <c r="X1705" s="95"/>
      <c r="Y1705" s="95"/>
      <c r="Z1705" s="95"/>
      <c r="AA1705" s="95"/>
      <c r="AB1705" s="95"/>
      <c r="AC1705" s="95"/>
      <c r="AD1705" s="95"/>
    </row>
    <row r="1706" spans="1:30" ht="13.2">
      <c r="A1706" s="95"/>
      <c r="B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  <c r="U1706" s="95"/>
      <c r="V1706" s="95"/>
      <c r="W1706" s="95"/>
      <c r="X1706" s="95"/>
      <c r="Y1706" s="95"/>
      <c r="Z1706" s="95"/>
      <c r="AA1706" s="95"/>
      <c r="AB1706" s="95"/>
      <c r="AC1706" s="95"/>
      <c r="AD1706" s="95"/>
    </row>
    <row r="1707" spans="1:30" ht="13.2">
      <c r="A1707" s="95"/>
      <c r="B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  <c r="U1707" s="95"/>
      <c r="V1707" s="95"/>
      <c r="W1707" s="95"/>
      <c r="X1707" s="95"/>
      <c r="Y1707" s="95"/>
      <c r="Z1707" s="95"/>
      <c r="AA1707" s="95"/>
      <c r="AB1707" s="95"/>
      <c r="AC1707" s="95"/>
      <c r="AD1707" s="95"/>
    </row>
    <row r="1708" spans="1:30" ht="13.2">
      <c r="A1708" s="95"/>
      <c r="B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  <c r="U1708" s="95"/>
      <c r="V1708" s="95"/>
      <c r="W1708" s="95"/>
      <c r="X1708" s="95"/>
      <c r="Y1708" s="95"/>
      <c r="Z1708" s="95"/>
      <c r="AA1708" s="95"/>
      <c r="AB1708" s="95"/>
      <c r="AC1708" s="95"/>
      <c r="AD1708" s="95"/>
    </row>
    <row r="1709" spans="1:30" ht="13.2">
      <c r="A1709" s="95"/>
      <c r="B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  <c r="U1709" s="95"/>
      <c r="V1709" s="95"/>
      <c r="W1709" s="95"/>
      <c r="X1709" s="95"/>
      <c r="Y1709" s="95"/>
      <c r="Z1709" s="95"/>
      <c r="AA1709" s="95"/>
      <c r="AB1709" s="95"/>
      <c r="AC1709" s="95"/>
      <c r="AD1709" s="95"/>
    </row>
    <row r="1710" spans="1:30" ht="13.2">
      <c r="A1710" s="95"/>
      <c r="B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  <c r="U1710" s="95"/>
      <c r="V1710" s="95"/>
      <c r="W1710" s="95"/>
      <c r="X1710" s="95"/>
      <c r="Y1710" s="95"/>
      <c r="Z1710" s="95"/>
      <c r="AA1710" s="95"/>
      <c r="AB1710" s="95"/>
      <c r="AC1710" s="95"/>
      <c r="AD1710" s="95"/>
    </row>
    <row r="1711" spans="1:30" ht="13.2">
      <c r="A1711" s="95"/>
      <c r="B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  <c r="U1711" s="95"/>
      <c r="V1711" s="95"/>
      <c r="W1711" s="95"/>
      <c r="X1711" s="95"/>
      <c r="Y1711" s="95"/>
      <c r="Z1711" s="95"/>
      <c r="AA1711" s="95"/>
      <c r="AB1711" s="95"/>
      <c r="AC1711" s="95"/>
      <c r="AD1711" s="95"/>
    </row>
    <row r="1712" spans="1:30" ht="13.2">
      <c r="A1712" s="95"/>
      <c r="B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  <c r="AA1712" s="95"/>
      <c r="AB1712" s="95"/>
      <c r="AC1712" s="95"/>
      <c r="AD1712" s="95"/>
    </row>
    <row r="1713" spans="1:30" ht="13.2">
      <c r="A1713" s="95"/>
      <c r="B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  <c r="U1713" s="95"/>
      <c r="V1713" s="95"/>
      <c r="W1713" s="95"/>
      <c r="X1713" s="95"/>
      <c r="Y1713" s="95"/>
      <c r="Z1713" s="95"/>
      <c r="AA1713" s="95"/>
      <c r="AB1713" s="95"/>
      <c r="AC1713" s="95"/>
      <c r="AD1713" s="95"/>
    </row>
    <row r="1714" spans="1:30" ht="13.2">
      <c r="A1714" s="95"/>
      <c r="B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  <c r="U1714" s="95"/>
      <c r="V1714" s="95"/>
      <c r="W1714" s="95"/>
      <c r="X1714" s="95"/>
      <c r="Y1714" s="95"/>
      <c r="Z1714" s="95"/>
      <c r="AA1714" s="95"/>
      <c r="AB1714" s="95"/>
      <c r="AC1714" s="95"/>
      <c r="AD1714" s="95"/>
    </row>
    <row r="1715" spans="1:30" ht="13.2">
      <c r="A1715" s="95"/>
      <c r="B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  <c r="U1715" s="95"/>
      <c r="V1715" s="95"/>
      <c r="W1715" s="95"/>
      <c r="X1715" s="95"/>
      <c r="Y1715" s="95"/>
      <c r="Z1715" s="95"/>
      <c r="AA1715" s="95"/>
      <c r="AB1715" s="95"/>
      <c r="AC1715" s="95"/>
      <c r="AD1715" s="95"/>
    </row>
    <row r="1716" spans="1:30" ht="13.2">
      <c r="A1716" s="95"/>
      <c r="B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  <c r="AA1716" s="95"/>
      <c r="AB1716" s="95"/>
      <c r="AC1716" s="95"/>
      <c r="AD1716" s="95"/>
    </row>
    <row r="1717" spans="1:30" ht="13.2">
      <c r="A1717" s="95"/>
      <c r="B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  <c r="AA1717" s="95"/>
      <c r="AB1717" s="95"/>
      <c r="AC1717" s="95"/>
      <c r="AD1717" s="95"/>
    </row>
    <row r="1718" spans="1:30" ht="13.2">
      <c r="A1718" s="95"/>
      <c r="B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5"/>
      <c r="X1718" s="95"/>
      <c r="Y1718" s="95"/>
      <c r="Z1718" s="95"/>
      <c r="AA1718" s="95"/>
      <c r="AB1718" s="95"/>
      <c r="AC1718" s="95"/>
      <c r="AD1718" s="95"/>
    </row>
    <row r="1719" spans="1:30" ht="13.2">
      <c r="A1719" s="95"/>
      <c r="B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  <c r="U1719" s="95"/>
      <c r="V1719" s="95"/>
      <c r="W1719" s="95"/>
      <c r="X1719" s="95"/>
      <c r="Y1719" s="95"/>
      <c r="Z1719" s="95"/>
      <c r="AA1719" s="95"/>
      <c r="AB1719" s="95"/>
      <c r="AC1719" s="95"/>
      <c r="AD1719" s="95"/>
    </row>
    <row r="1720" spans="1:30" ht="13.2">
      <c r="A1720" s="95"/>
      <c r="B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U1720" s="95"/>
      <c r="V1720" s="95"/>
      <c r="W1720" s="95"/>
      <c r="X1720" s="95"/>
      <c r="Y1720" s="95"/>
      <c r="Z1720" s="95"/>
      <c r="AA1720" s="95"/>
      <c r="AB1720" s="95"/>
      <c r="AC1720" s="95"/>
      <c r="AD1720" s="95"/>
    </row>
    <row r="1721" spans="1:30" ht="13.2">
      <c r="A1721" s="95"/>
      <c r="B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5"/>
      <c r="Y1721" s="95"/>
      <c r="Z1721" s="95"/>
      <c r="AA1721" s="95"/>
      <c r="AB1721" s="95"/>
      <c r="AC1721" s="95"/>
      <c r="AD1721" s="95"/>
    </row>
    <row r="1722" spans="1:30" ht="13.2">
      <c r="A1722" s="95"/>
      <c r="B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  <c r="AA1722" s="95"/>
      <c r="AB1722" s="95"/>
      <c r="AC1722" s="95"/>
      <c r="AD1722" s="95"/>
    </row>
    <row r="1723" spans="1:30" ht="13.2">
      <c r="A1723" s="95"/>
      <c r="B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  <c r="U1723" s="95"/>
      <c r="V1723" s="95"/>
      <c r="W1723" s="95"/>
      <c r="X1723" s="95"/>
      <c r="Y1723" s="95"/>
      <c r="Z1723" s="95"/>
      <c r="AA1723" s="95"/>
      <c r="AB1723" s="95"/>
      <c r="AC1723" s="95"/>
      <c r="AD1723" s="95"/>
    </row>
    <row r="1724" spans="1:30" ht="13.2">
      <c r="A1724" s="95"/>
      <c r="B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  <c r="U1724" s="95"/>
      <c r="V1724" s="95"/>
      <c r="W1724" s="95"/>
      <c r="X1724" s="95"/>
      <c r="Y1724" s="95"/>
      <c r="Z1724" s="95"/>
      <c r="AA1724" s="95"/>
      <c r="AB1724" s="95"/>
      <c r="AC1724" s="95"/>
      <c r="AD1724" s="95"/>
    </row>
    <row r="1725" spans="1:30" ht="13.2">
      <c r="A1725" s="95"/>
      <c r="B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  <c r="U1725" s="95"/>
      <c r="V1725" s="95"/>
      <c r="W1725" s="95"/>
      <c r="X1725" s="95"/>
      <c r="Y1725" s="95"/>
      <c r="Z1725" s="95"/>
      <c r="AA1725" s="95"/>
      <c r="AB1725" s="95"/>
      <c r="AC1725" s="95"/>
      <c r="AD1725" s="95"/>
    </row>
    <row r="1726" spans="1:30" ht="13.2">
      <c r="A1726" s="95"/>
      <c r="B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  <c r="U1726" s="95"/>
      <c r="V1726" s="95"/>
      <c r="W1726" s="95"/>
      <c r="X1726" s="95"/>
      <c r="Y1726" s="95"/>
      <c r="Z1726" s="95"/>
      <c r="AA1726" s="95"/>
      <c r="AB1726" s="95"/>
      <c r="AC1726" s="95"/>
      <c r="AD1726" s="95"/>
    </row>
    <row r="1727" spans="1:30" ht="13.2">
      <c r="A1727" s="95"/>
      <c r="B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</row>
    <row r="1728" spans="1:30" ht="13.2">
      <c r="A1728" s="95"/>
      <c r="B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  <c r="U1728" s="95"/>
      <c r="V1728" s="95"/>
      <c r="W1728" s="95"/>
      <c r="X1728" s="95"/>
      <c r="Y1728" s="95"/>
      <c r="Z1728" s="95"/>
      <c r="AA1728" s="95"/>
      <c r="AB1728" s="95"/>
      <c r="AC1728" s="95"/>
      <c r="AD1728" s="95"/>
    </row>
    <row r="1729" spans="1:30" ht="13.2">
      <c r="A1729" s="95"/>
      <c r="B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  <c r="U1729" s="95"/>
      <c r="V1729" s="95"/>
      <c r="W1729" s="95"/>
      <c r="X1729" s="95"/>
      <c r="Y1729" s="95"/>
      <c r="Z1729" s="95"/>
      <c r="AA1729" s="95"/>
      <c r="AB1729" s="95"/>
      <c r="AC1729" s="95"/>
      <c r="AD1729" s="95"/>
    </row>
    <row r="1730" spans="1:30" ht="13.2">
      <c r="A1730" s="95"/>
      <c r="B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  <c r="U1730" s="95"/>
      <c r="V1730" s="95"/>
      <c r="W1730" s="95"/>
      <c r="X1730" s="95"/>
      <c r="Y1730" s="95"/>
      <c r="Z1730" s="95"/>
      <c r="AA1730" s="95"/>
      <c r="AB1730" s="95"/>
      <c r="AC1730" s="95"/>
      <c r="AD1730" s="95"/>
    </row>
    <row r="1731" spans="1:30" ht="13.2">
      <c r="A1731" s="95"/>
      <c r="B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  <c r="U1731" s="95"/>
      <c r="V1731" s="95"/>
      <c r="W1731" s="95"/>
      <c r="X1731" s="95"/>
      <c r="Y1731" s="95"/>
      <c r="Z1731" s="95"/>
      <c r="AA1731" s="95"/>
      <c r="AB1731" s="95"/>
      <c r="AC1731" s="95"/>
      <c r="AD1731" s="95"/>
    </row>
    <row r="1732" spans="1:30" ht="13.2">
      <c r="A1732" s="95"/>
      <c r="B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  <c r="AA1732" s="95"/>
      <c r="AB1732" s="95"/>
      <c r="AC1732" s="95"/>
      <c r="AD1732" s="95"/>
    </row>
    <row r="1733" spans="1:30" ht="13.2">
      <c r="A1733" s="95"/>
      <c r="B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  <c r="U1733" s="95"/>
      <c r="V1733" s="95"/>
      <c r="W1733" s="95"/>
      <c r="X1733" s="95"/>
      <c r="Y1733" s="95"/>
      <c r="Z1733" s="95"/>
      <c r="AA1733" s="95"/>
      <c r="AB1733" s="95"/>
      <c r="AC1733" s="95"/>
      <c r="AD1733" s="95"/>
    </row>
    <row r="1734" spans="1:30" ht="13.2">
      <c r="A1734" s="95"/>
      <c r="B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  <c r="AA1734" s="95"/>
      <c r="AB1734" s="95"/>
      <c r="AC1734" s="95"/>
      <c r="AD1734" s="95"/>
    </row>
    <row r="1735" spans="1:30" ht="13.2">
      <c r="A1735" s="95"/>
      <c r="B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  <c r="U1735" s="95"/>
      <c r="V1735" s="95"/>
      <c r="W1735" s="95"/>
      <c r="X1735" s="95"/>
      <c r="Y1735" s="95"/>
      <c r="Z1735" s="95"/>
      <c r="AA1735" s="95"/>
      <c r="AB1735" s="95"/>
      <c r="AC1735" s="95"/>
      <c r="AD1735" s="95"/>
    </row>
    <row r="1736" spans="1:30" ht="13.2">
      <c r="A1736" s="95"/>
      <c r="B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  <c r="U1736" s="95"/>
      <c r="V1736" s="95"/>
      <c r="W1736" s="95"/>
      <c r="X1736" s="95"/>
      <c r="Y1736" s="95"/>
      <c r="Z1736" s="95"/>
      <c r="AA1736" s="95"/>
      <c r="AB1736" s="95"/>
      <c r="AC1736" s="95"/>
      <c r="AD1736" s="95"/>
    </row>
    <row r="1737" spans="1:30" ht="13.2">
      <c r="A1737" s="95"/>
      <c r="B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  <c r="U1737" s="95"/>
      <c r="V1737" s="95"/>
      <c r="W1737" s="95"/>
      <c r="X1737" s="95"/>
      <c r="Y1737" s="95"/>
      <c r="Z1737" s="95"/>
      <c r="AA1737" s="95"/>
      <c r="AB1737" s="95"/>
      <c r="AC1737" s="95"/>
      <c r="AD1737" s="95"/>
    </row>
    <row r="1738" spans="1:30" ht="13.2">
      <c r="A1738" s="95"/>
      <c r="B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  <c r="U1738" s="95"/>
      <c r="V1738" s="95"/>
      <c r="W1738" s="95"/>
      <c r="X1738" s="95"/>
      <c r="Y1738" s="95"/>
      <c r="Z1738" s="95"/>
      <c r="AA1738" s="95"/>
      <c r="AB1738" s="95"/>
      <c r="AC1738" s="95"/>
      <c r="AD1738" s="95"/>
    </row>
    <row r="1739" spans="1:30" ht="13.2">
      <c r="A1739" s="95"/>
      <c r="B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  <c r="U1739" s="95"/>
      <c r="V1739" s="95"/>
      <c r="W1739" s="95"/>
      <c r="X1739" s="95"/>
      <c r="Y1739" s="95"/>
      <c r="Z1739" s="95"/>
      <c r="AA1739" s="95"/>
      <c r="AB1739" s="95"/>
      <c r="AC1739" s="95"/>
      <c r="AD1739" s="95"/>
    </row>
    <row r="1740" spans="1:30" ht="13.2">
      <c r="A1740" s="95"/>
      <c r="B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  <c r="AA1740" s="95"/>
      <c r="AB1740" s="95"/>
      <c r="AC1740" s="95"/>
      <c r="AD1740" s="95"/>
    </row>
    <row r="1741" spans="1:30" ht="13.2">
      <c r="A1741" s="95"/>
      <c r="B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  <c r="U1741" s="95"/>
      <c r="V1741" s="95"/>
      <c r="W1741" s="95"/>
      <c r="X1741" s="95"/>
      <c r="Y1741" s="95"/>
      <c r="Z1741" s="95"/>
      <c r="AA1741" s="95"/>
      <c r="AB1741" s="95"/>
      <c r="AC1741" s="95"/>
      <c r="AD1741" s="95"/>
    </row>
    <row r="1742" spans="1:30" ht="13.2">
      <c r="A1742" s="95"/>
      <c r="B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  <c r="U1742" s="95"/>
      <c r="V1742" s="95"/>
      <c r="W1742" s="95"/>
      <c r="X1742" s="95"/>
      <c r="Y1742" s="95"/>
      <c r="Z1742" s="95"/>
      <c r="AA1742" s="95"/>
      <c r="AB1742" s="95"/>
      <c r="AC1742" s="95"/>
      <c r="AD1742" s="95"/>
    </row>
    <row r="1743" spans="1:30" ht="13.2">
      <c r="A1743" s="95"/>
      <c r="B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  <c r="U1743" s="95"/>
      <c r="V1743" s="95"/>
      <c r="W1743" s="95"/>
      <c r="X1743" s="95"/>
      <c r="Y1743" s="95"/>
      <c r="Z1743" s="95"/>
      <c r="AA1743" s="95"/>
      <c r="AB1743" s="95"/>
      <c r="AC1743" s="95"/>
      <c r="AD1743" s="95"/>
    </row>
    <row r="1744" spans="1:30" ht="13.2">
      <c r="A1744" s="95"/>
      <c r="B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  <c r="U1744" s="95"/>
      <c r="V1744" s="95"/>
      <c r="W1744" s="95"/>
      <c r="X1744" s="95"/>
      <c r="Y1744" s="95"/>
      <c r="Z1744" s="95"/>
      <c r="AA1744" s="95"/>
      <c r="AB1744" s="95"/>
      <c r="AC1744" s="95"/>
      <c r="AD1744" s="95"/>
    </row>
    <row r="1745" spans="1:30" ht="13.2">
      <c r="A1745" s="95"/>
      <c r="B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  <c r="U1745" s="95"/>
      <c r="V1745" s="95"/>
      <c r="W1745" s="95"/>
      <c r="X1745" s="95"/>
      <c r="Y1745" s="95"/>
      <c r="Z1745" s="95"/>
      <c r="AA1745" s="95"/>
      <c r="AB1745" s="95"/>
      <c r="AC1745" s="95"/>
      <c r="AD1745" s="95"/>
    </row>
    <row r="1746" spans="1:30" ht="13.2">
      <c r="A1746" s="95"/>
      <c r="B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  <c r="U1746" s="95"/>
      <c r="V1746" s="95"/>
      <c r="W1746" s="95"/>
      <c r="X1746" s="95"/>
      <c r="Y1746" s="95"/>
      <c r="Z1746" s="95"/>
      <c r="AA1746" s="95"/>
      <c r="AB1746" s="95"/>
      <c r="AC1746" s="95"/>
      <c r="AD1746" s="95"/>
    </row>
    <row r="1747" spans="1:30" ht="13.2">
      <c r="A1747" s="95"/>
      <c r="B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  <c r="U1747" s="95"/>
      <c r="V1747" s="95"/>
      <c r="W1747" s="95"/>
      <c r="X1747" s="95"/>
      <c r="Y1747" s="95"/>
      <c r="Z1747" s="95"/>
      <c r="AA1747" s="95"/>
      <c r="AB1747" s="95"/>
      <c r="AC1747" s="95"/>
      <c r="AD1747" s="95"/>
    </row>
    <row r="1748" spans="1:30" ht="13.2">
      <c r="A1748" s="95"/>
      <c r="B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  <c r="U1748" s="95"/>
      <c r="V1748" s="95"/>
      <c r="W1748" s="95"/>
      <c r="X1748" s="95"/>
      <c r="Y1748" s="95"/>
      <c r="Z1748" s="95"/>
      <c r="AA1748" s="95"/>
      <c r="AB1748" s="95"/>
      <c r="AC1748" s="95"/>
      <c r="AD1748" s="95"/>
    </row>
    <row r="1749" spans="1:30" ht="13.2">
      <c r="A1749" s="95"/>
      <c r="B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  <c r="U1749" s="95"/>
      <c r="V1749" s="95"/>
      <c r="W1749" s="95"/>
      <c r="X1749" s="95"/>
      <c r="Y1749" s="95"/>
      <c r="Z1749" s="95"/>
      <c r="AA1749" s="95"/>
      <c r="AB1749" s="95"/>
      <c r="AC1749" s="95"/>
      <c r="AD1749" s="95"/>
    </row>
    <row r="1750" spans="1:30" ht="13.2">
      <c r="A1750" s="95"/>
      <c r="B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  <c r="U1750" s="95"/>
      <c r="V1750" s="95"/>
      <c r="W1750" s="95"/>
      <c r="X1750" s="95"/>
      <c r="Y1750" s="95"/>
      <c r="Z1750" s="95"/>
      <c r="AA1750" s="95"/>
      <c r="AB1750" s="95"/>
      <c r="AC1750" s="95"/>
      <c r="AD1750" s="95"/>
    </row>
    <row r="1751" spans="1:30" ht="13.2">
      <c r="A1751" s="95"/>
      <c r="B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  <c r="U1751" s="95"/>
      <c r="V1751" s="95"/>
      <c r="W1751" s="95"/>
      <c r="X1751" s="95"/>
      <c r="Y1751" s="95"/>
      <c r="Z1751" s="95"/>
      <c r="AA1751" s="95"/>
      <c r="AB1751" s="95"/>
      <c r="AC1751" s="95"/>
      <c r="AD1751" s="95"/>
    </row>
    <row r="1752" spans="1:30" ht="13.2">
      <c r="A1752" s="95"/>
      <c r="B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  <c r="U1752" s="95"/>
      <c r="V1752" s="95"/>
      <c r="W1752" s="95"/>
      <c r="X1752" s="95"/>
      <c r="Y1752" s="95"/>
      <c r="Z1752" s="95"/>
      <c r="AA1752" s="95"/>
      <c r="AB1752" s="95"/>
      <c r="AC1752" s="95"/>
      <c r="AD1752" s="95"/>
    </row>
    <row r="1753" spans="1:30" ht="13.2">
      <c r="A1753" s="95"/>
      <c r="B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  <c r="U1753" s="95"/>
      <c r="V1753" s="95"/>
      <c r="W1753" s="95"/>
      <c r="X1753" s="95"/>
      <c r="Y1753" s="95"/>
      <c r="Z1753" s="95"/>
      <c r="AA1753" s="95"/>
      <c r="AB1753" s="95"/>
      <c r="AC1753" s="95"/>
      <c r="AD1753" s="95"/>
    </row>
    <row r="1754" spans="1:30" ht="13.2">
      <c r="A1754" s="95"/>
      <c r="B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  <c r="U1754" s="95"/>
      <c r="V1754" s="95"/>
      <c r="W1754" s="95"/>
      <c r="X1754" s="95"/>
      <c r="Y1754" s="95"/>
      <c r="Z1754" s="95"/>
      <c r="AA1754" s="95"/>
      <c r="AB1754" s="95"/>
      <c r="AC1754" s="95"/>
      <c r="AD1754" s="95"/>
    </row>
    <row r="1755" spans="1:30" ht="13.2">
      <c r="A1755" s="95"/>
      <c r="B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  <c r="U1755" s="95"/>
      <c r="V1755" s="95"/>
      <c r="W1755" s="95"/>
      <c r="X1755" s="95"/>
      <c r="Y1755" s="95"/>
      <c r="Z1755" s="95"/>
      <c r="AA1755" s="95"/>
      <c r="AB1755" s="95"/>
      <c r="AC1755" s="95"/>
      <c r="AD1755" s="95"/>
    </row>
    <row r="1756" spans="1:30" ht="13.2">
      <c r="A1756" s="95"/>
      <c r="B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  <c r="U1756" s="95"/>
      <c r="V1756" s="95"/>
      <c r="W1756" s="95"/>
      <c r="X1756" s="95"/>
      <c r="Y1756" s="95"/>
      <c r="Z1756" s="95"/>
      <c r="AA1756" s="95"/>
      <c r="AB1756" s="95"/>
      <c r="AC1756" s="95"/>
      <c r="AD1756" s="95"/>
    </row>
    <row r="1757" spans="1:30" ht="13.2">
      <c r="A1757" s="95"/>
      <c r="B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  <c r="U1757" s="95"/>
      <c r="V1757" s="95"/>
      <c r="W1757" s="95"/>
      <c r="X1757" s="95"/>
      <c r="Y1757" s="95"/>
      <c r="Z1757" s="95"/>
      <c r="AA1757" s="95"/>
      <c r="AB1757" s="95"/>
      <c r="AC1757" s="95"/>
      <c r="AD1757" s="95"/>
    </row>
    <row r="1758" spans="1:30" ht="13.2">
      <c r="A1758" s="95"/>
      <c r="B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  <c r="U1758" s="95"/>
      <c r="V1758" s="95"/>
      <c r="W1758" s="95"/>
      <c r="X1758" s="95"/>
      <c r="Y1758" s="95"/>
      <c r="Z1758" s="95"/>
      <c r="AA1758" s="95"/>
      <c r="AB1758" s="95"/>
      <c r="AC1758" s="95"/>
      <c r="AD1758" s="95"/>
    </row>
    <row r="1759" spans="1:30" ht="13.2">
      <c r="A1759" s="95"/>
      <c r="B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  <c r="U1759" s="95"/>
      <c r="V1759" s="95"/>
      <c r="W1759" s="95"/>
      <c r="X1759" s="95"/>
      <c r="Y1759" s="95"/>
      <c r="Z1759" s="95"/>
      <c r="AA1759" s="95"/>
      <c r="AB1759" s="95"/>
      <c r="AC1759" s="95"/>
      <c r="AD1759" s="95"/>
    </row>
    <row r="1760" spans="1:30" ht="13.2">
      <c r="A1760" s="95"/>
      <c r="B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  <c r="U1760" s="95"/>
      <c r="V1760" s="95"/>
      <c r="W1760" s="95"/>
      <c r="X1760" s="95"/>
      <c r="Y1760" s="95"/>
      <c r="Z1760" s="95"/>
      <c r="AA1760" s="95"/>
      <c r="AB1760" s="95"/>
      <c r="AC1760" s="95"/>
      <c r="AD1760" s="95"/>
    </row>
    <row r="1761" spans="1:30" ht="13.2">
      <c r="A1761" s="95"/>
      <c r="B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  <c r="U1761" s="95"/>
      <c r="V1761" s="95"/>
      <c r="W1761" s="95"/>
      <c r="X1761" s="95"/>
      <c r="Y1761" s="95"/>
      <c r="Z1761" s="95"/>
      <c r="AA1761" s="95"/>
      <c r="AB1761" s="95"/>
      <c r="AC1761" s="95"/>
      <c r="AD1761" s="95"/>
    </row>
    <row r="1762" spans="1:30" ht="13.2">
      <c r="A1762" s="95"/>
      <c r="B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  <c r="U1762" s="95"/>
      <c r="V1762" s="95"/>
      <c r="W1762" s="95"/>
      <c r="X1762" s="95"/>
      <c r="Y1762" s="95"/>
      <c r="Z1762" s="95"/>
      <c r="AA1762" s="95"/>
      <c r="AB1762" s="95"/>
      <c r="AC1762" s="95"/>
      <c r="AD1762" s="95"/>
    </row>
    <row r="1763" spans="1:30" ht="13.2">
      <c r="A1763" s="95"/>
      <c r="B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  <c r="U1763" s="95"/>
      <c r="V1763" s="95"/>
      <c r="W1763" s="95"/>
      <c r="X1763" s="95"/>
      <c r="Y1763" s="95"/>
      <c r="Z1763" s="95"/>
      <c r="AA1763" s="95"/>
      <c r="AB1763" s="95"/>
      <c r="AC1763" s="95"/>
      <c r="AD1763" s="95"/>
    </row>
    <row r="1764" spans="1:30" ht="13.2">
      <c r="A1764" s="95"/>
      <c r="B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  <c r="U1764" s="95"/>
      <c r="V1764" s="95"/>
      <c r="W1764" s="95"/>
      <c r="X1764" s="95"/>
      <c r="Y1764" s="95"/>
      <c r="Z1764" s="95"/>
      <c r="AA1764" s="95"/>
      <c r="AB1764" s="95"/>
      <c r="AC1764" s="95"/>
      <c r="AD1764" s="95"/>
    </row>
    <row r="1765" spans="1:30" ht="13.2">
      <c r="A1765" s="95"/>
      <c r="B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  <c r="U1765" s="95"/>
      <c r="V1765" s="95"/>
      <c r="W1765" s="95"/>
      <c r="X1765" s="95"/>
      <c r="Y1765" s="95"/>
      <c r="Z1765" s="95"/>
      <c r="AA1765" s="95"/>
      <c r="AB1765" s="95"/>
      <c r="AC1765" s="95"/>
      <c r="AD1765" s="95"/>
    </row>
    <row r="1766" spans="1:30" ht="13.2">
      <c r="A1766" s="95"/>
      <c r="B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  <c r="U1766" s="95"/>
      <c r="V1766" s="95"/>
      <c r="W1766" s="95"/>
      <c r="X1766" s="95"/>
      <c r="Y1766" s="95"/>
      <c r="Z1766" s="95"/>
      <c r="AA1766" s="95"/>
      <c r="AB1766" s="95"/>
      <c r="AC1766" s="95"/>
      <c r="AD1766" s="95"/>
    </row>
    <row r="1767" spans="1:30" ht="13.2">
      <c r="A1767" s="95"/>
      <c r="B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  <c r="U1767" s="95"/>
      <c r="V1767" s="95"/>
      <c r="W1767" s="95"/>
      <c r="X1767" s="95"/>
      <c r="Y1767" s="95"/>
      <c r="Z1767" s="95"/>
      <c r="AA1767" s="95"/>
      <c r="AB1767" s="95"/>
      <c r="AC1767" s="95"/>
      <c r="AD1767" s="95"/>
    </row>
    <row r="1768" spans="1:30" ht="13.2">
      <c r="A1768" s="95"/>
      <c r="B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  <c r="U1768" s="95"/>
      <c r="V1768" s="95"/>
      <c r="W1768" s="95"/>
      <c r="X1768" s="95"/>
      <c r="Y1768" s="95"/>
      <c r="Z1768" s="95"/>
      <c r="AA1768" s="95"/>
      <c r="AB1768" s="95"/>
      <c r="AC1768" s="95"/>
      <c r="AD1768" s="95"/>
    </row>
    <row r="1769" spans="1:30" ht="13.2">
      <c r="A1769" s="95"/>
      <c r="B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  <c r="U1769" s="95"/>
      <c r="V1769" s="95"/>
      <c r="W1769" s="95"/>
      <c r="X1769" s="95"/>
      <c r="Y1769" s="95"/>
      <c r="Z1769" s="95"/>
      <c r="AA1769" s="95"/>
      <c r="AB1769" s="95"/>
      <c r="AC1769" s="95"/>
      <c r="AD1769" s="95"/>
    </row>
    <row r="1770" spans="1:30" ht="13.2">
      <c r="A1770" s="95"/>
      <c r="B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  <c r="U1770" s="95"/>
      <c r="V1770" s="95"/>
      <c r="W1770" s="95"/>
      <c r="X1770" s="95"/>
      <c r="Y1770" s="95"/>
      <c r="Z1770" s="95"/>
      <c r="AA1770" s="95"/>
      <c r="AB1770" s="95"/>
      <c r="AC1770" s="95"/>
      <c r="AD1770" s="95"/>
    </row>
    <row r="1771" spans="1:30" ht="13.2">
      <c r="A1771" s="95"/>
      <c r="B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  <c r="U1771" s="95"/>
      <c r="V1771" s="95"/>
      <c r="W1771" s="95"/>
      <c r="X1771" s="95"/>
      <c r="Y1771" s="95"/>
      <c r="Z1771" s="95"/>
      <c r="AA1771" s="95"/>
      <c r="AB1771" s="95"/>
      <c r="AC1771" s="95"/>
      <c r="AD1771" s="95"/>
    </row>
    <row r="1772" spans="1:30" ht="13.2">
      <c r="A1772" s="95"/>
      <c r="B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  <c r="U1772" s="95"/>
      <c r="V1772" s="95"/>
      <c r="W1772" s="95"/>
      <c r="X1772" s="95"/>
      <c r="Y1772" s="95"/>
      <c r="Z1772" s="95"/>
      <c r="AA1772" s="95"/>
      <c r="AB1772" s="95"/>
      <c r="AC1772" s="95"/>
      <c r="AD1772" s="95"/>
    </row>
    <row r="1773" spans="1:30" ht="13.2">
      <c r="A1773" s="95"/>
      <c r="B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  <c r="U1773" s="95"/>
      <c r="V1773" s="95"/>
      <c r="W1773" s="95"/>
      <c r="X1773" s="95"/>
      <c r="Y1773" s="95"/>
      <c r="Z1773" s="95"/>
      <c r="AA1773" s="95"/>
      <c r="AB1773" s="95"/>
      <c r="AC1773" s="95"/>
      <c r="AD1773" s="95"/>
    </row>
    <row r="1774" spans="1:30" ht="13.2">
      <c r="A1774" s="95"/>
      <c r="B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  <c r="U1774" s="95"/>
      <c r="V1774" s="95"/>
      <c r="W1774" s="95"/>
      <c r="X1774" s="95"/>
      <c r="Y1774" s="95"/>
      <c r="Z1774" s="95"/>
      <c r="AA1774" s="95"/>
      <c r="AB1774" s="95"/>
      <c r="AC1774" s="95"/>
      <c r="AD1774" s="95"/>
    </row>
    <row r="1775" spans="1:30" ht="13.2">
      <c r="A1775" s="95"/>
      <c r="B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  <c r="U1775" s="95"/>
      <c r="V1775" s="95"/>
      <c r="W1775" s="95"/>
      <c r="X1775" s="95"/>
      <c r="Y1775" s="95"/>
      <c r="Z1775" s="95"/>
      <c r="AA1775" s="95"/>
      <c r="AB1775" s="95"/>
      <c r="AC1775" s="95"/>
      <c r="AD1775" s="95"/>
    </row>
    <row r="1776" spans="1:30" ht="13.2">
      <c r="A1776" s="95"/>
      <c r="B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  <c r="U1776" s="95"/>
      <c r="V1776" s="95"/>
      <c r="W1776" s="95"/>
      <c r="X1776" s="95"/>
      <c r="Y1776" s="95"/>
      <c r="Z1776" s="95"/>
      <c r="AA1776" s="95"/>
      <c r="AB1776" s="95"/>
      <c r="AC1776" s="95"/>
      <c r="AD1776" s="95"/>
    </row>
    <row r="1777" spans="1:30" ht="13.2">
      <c r="A1777" s="95"/>
      <c r="B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  <c r="U1777" s="95"/>
      <c r="V1777" s="95"/>
      <c r="W1777" s="95"/>
      <c r="X1777" s="95"/>
      <c r="Y1777" s="95"/>
      <c r="Z1777" s="95"/>
      <c r="AA1777" s="95"/>
      <c r="AB1777" s="95"/>
      <c r="AC1777" s="95"/>
      <c r="AD1777" s="95"/>
    </row>
    <row r="1778" spans="1:30" ht="13.2">
      <c r="A1778" s="95"/>
      <c r="B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  <c r="U1778" s="95"/>
      <c r="V1778" s="95"/>
      <c r="W1778" s="95"/>
      <c r="X1778" s="95"/>
      <c r="Y1778" s="95"/>
      <c r="Z1778" s="95"/>
      <c r="AA1778" s="95"/>
      <c r="AB1778" s="95"/>
      <c r="AC1778" s="95"/>
      <c r="AD1778" s="95"/>
    </row>
    <row r="1779" spans="1:30" ht="13.2">
      <c r="A1779" s="95"/>
      <c r="B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  <c r="U1779" s="95"/>
      <c r="V1779" s="95"/>
      <c r="W1779" s="95"/>
      <c r="X1779" s="95"/>
      <c r="Y1779" s="95"/>
      <c r="Z1779" s="95"/>
      <c r="AA1779" s="95"/>
      <c r="AB1779" s="95"/>
      <c r="AC1779" s="95"/>
      <c r="AD1779" s="95"/>
    </row>
    <row r="1780" spans="1:30" ht="13.2">
      <c r="A1780" s="95"/>
      <c r="B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  <c r="U1780" s="95"/>
      <c r="V1780" s="95"/>
      <c r="W1780" s="95"/>
      <c r="X1780" s="95"/>
      <c r="Y1780" s="95"/>
      <c r="Z1780" s="95"/>
      <c r="AA1780" s="95"/>
      <c r="AB1780" s="95"/>
      <c r="AC1780" s="95"/>
      <c r="AD1780" s="95"/>
    </row>
    <row r="1781" spans="1:30" ht="13.2">
      <c r="A1781" s="95"/>
      <c r="B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  <c r="U1781" s="95"/>
      <c r="V1781" s="95"/>
      <c r="W1781" s="95"/>
      <c r="X1781" s="95"/>
      <c r="Y1781" s="95"/>
      <c r="Z1781" s="95"/>
      <c r="AA1781" s="95"/>
      <c r="AB1781" s="95"/>
      <c r="AC1781" s="95"/>
      <c r="AD1781" s="95"/>
    </row>
    <row r="1782" spans="1:30" ht="13.2">
      <c r="A1782" s="95"/>
      <c r="B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  <c r="U1782" s="95"/>
      <c r="V1782" s="95"/>
      <c r="W1782" s="95"/>
      <c r="X1782" s="95"/>
      <c r="Y1782" s="95"/>
      <c r="Z1782" s="95"/>
      <c r="AA1782" s="95"/>
      <c r="AB1782" s="95"/>
      <c r="AC1782" s="95"/>
      <c r="AD1782" s="95"/>
    </row>
    <row r="1783" spans="1:30" ht="13.2">
      <c r="A1783" s="95"/>
      <c r="B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  <c r="U1783" s="95"/>
      <c r="V1783" s="95"/>
      <c r="W1783" s="95"/>
      <c r="X1783" s="95"/>
      <c r="Y1783" s="95"/>
      <c r="Z1783" s="95"/>
      <c r="AA1783" s="95"/>
      <c r="AB1783" s="95"/>
      <c r="AC1783" s="95"/>
      <c r="AD1783" s="95"/>
    </row>
    <row r="1784" spans="1:30" ht="13.2">
      <c r="A1784" s="95"/>
      <c r="B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  <c r="U1784" s="95"/>
      <c r="V1784" s="95"/>
      <c r="W1784" s="95"/>
      <c r="X1784" s="95"/>
      <c r="Y1784" s="95"/>
      <c r="Z1784" s="95"/>
      <c r="AA1784" s="95"/>
      <c r="AB1784" s="95"/>
      <c r="AC1784" s="95"/>
      <c r="AD1784" s="95"/>
    </row>
    <row r="1785" spans="1:30" ht="13.2">
      <c r="A1785" s="95"/>
      <c r="B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  <c r="U1785" s="95"/>
      <c r="V1785" s="95"/>
      <c r="W1785" s="95"/>
      <c r="X1785" s="95"/>
      <c r="Y1785" s="95"/>
      <c r="Z1785" s="95"/>
      <c r="AA1785" s="95"/>
      <c r="AB1785" s="95"/>
      <c r="AC1785" s="95"/>
      <c r="AD1785" s="95"/>
    </row>
    <row r="1786" spans="1:30" ht="13.2">
      <c r="A1786" s="95"/>
      <c r="B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  <c r="U1786" s="95"/>
      <c r="V1786" s="95"/>
      <c r="W1786" s="95"/>
      <c r="X1786" s="95"/>
      <c r="Y1786" s="95"/>
      <c r="Z1786" s="95"/>
      <c r="AA1786" s="95"/>
      <c r="AB1786" s="95"/>
      <c r="AC1786" s="95"/>
      <c r="AD1786" s="95"/>
    </row>
    <row r="1787" spans="1:30" ht="13.2">
      <c r="A1787" s="95"/>
      <c r="B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  <c r="U1787" s="95"/>
      <c r="V1787" s="95"/>
      <c r="W1787" s="95"/>
      <c r="X1787" s="95"/>
      <c r="Y1787" s="95"/>
      <c r="Z1787" s="95"/>
      <c r="AA1787" s="95"/>
      <c r="AB1787" s="95"/>
      <c r="AC1787" s="95"/>
      <c r="AD1787" s="95"/>
    </row>
    <row r="1788" spans="1:30" ht="13.2">
      <c r="A1788" s="95"/>
      <c r="B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  <c r="U1788" s="95"/>
      <c r="V1788" s="95"/>
      <c r="W1788" s="95"/>
      <c r="X1788" s="95"/>
      <c r="Y1788" s="95"/>
      <c r="Z1788" s="95"/>
      <c r="AA1788" s="95"/>
      <c r="AB1788" s="95"/>
      <c r="AC1788" s="95"/>
      <c r="AD1788" s="95"/>
    </row>
    <row r="1789" spans="1:30" ht="13.2">
      <c r="A1789" s="95"/>
      <c r="B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  <c r="U1789" s="95"/>
      <c r="V1789" s="95"/>
      <c r="W1789" s="95"/>
      <c r="X1789" s="95"/>
      <c r="Y1789" s="95"/>
      <c r="Z1789" s="95"/>
      <c r="AA1789" s="95"/>
      <c r="AB1789" s="95"/>
      <c r="AC1789" s="95"/>
      <c r="AD1789" s="95"/>
    </row>
    <row r="1790" spans="1:30" ht="13.2">
      <c r="A1790" s="95"/>
      <c r="B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  <c r="U1790" s="95"/>
      <c r="V1790" s="95"/>
      <c r="W1790" s="95"/>
      <c r="X1790" s="95"/>
      <c r="Y1790" s="95"/>
      <c r="Z1790" s="95"/>
      <c r="AA1790" s="95"/>
      <c r="AB1790" s="95"/>
      <c r="AC1790" s="95"/>
      <c r="AD1790" s="95"/>
    </row>
    <row r="1791" spans="1:30" ht="13.2">
      <c r="A1791" s="95"/>
      <c r="B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  <c r="U1791" s="95"/>
      <c r="V1791" s="95"/>
      <c r="W1791" s="95"/>
      <c r="X1791" s="95"/>
      <c r="Y1791" s="95"/>
      <c r="Z1791" s="95"/>
      <c r="AA1791" s="95"/>
      <c r="AB1791" s="95"/>
      <c r="AC1791" s="95"/>
      <c r="AD1791" s="95"/>
    </row>
    <row r="1792" spans="1:30" ht="13.2">
      <c r="A1792" s="95"/>
      <c r="B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  <c r="U1792" s="95"/>
      <c r="V1792" s="95"/>
      <c r="W1792" s="95"/>
      <c r="X1792" s="95"/>
      <c r="Y1792" s="95"/>
      <c r="Z1792" s="95"/>
      <c r="AA1792" s="95"/>
      <c r="AB1792" s="95"/>
      <c r="AC1792" s="95"/>
      <c r="AD1792" s="95"/>
    </row>
    <row r="1793" spans="1:30" ht="13.2">
      <c r="A1793" s="95"/>
      <c r="B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  <c r="U1793" s="95"/>
      <c r="V1793" s="95"/>
      <c r="W1793" s="95"/>
      <c r="X1793" s="95"/>
      <c r="Y1793" s="95"/>
      <c r="Z1793" s="95"/>
      <c r="AA1793" s="95"/>
      <c r="AB1793" s="95"/>
      <c r="AC1793" s="95"/>
      <c r="AD1793" s="95"/>
    </row>
    <row r="1794" spans="1:30" ht="13.2">
      <c r="A1794" s="95"/>
      <c r="B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  <c r="U1794" s="95"/>
      <c r="V1794" s="95"/>
      <c r="W1794" s="95"/>
      <c r="X1794" s="95"/>
      <c r="Y1794" s="95"/>
      <c r="Z1794" s="95"/>
      <c r="AA1794" s="95"/>
      <c r="AB1794" s="95"/>
      <c r="AC1794" s="95"/>
      <c r="AD1794" s="95"/>
    </row>
    <row r="1795" spans="1:30" ht="13.2">
      <c r="A1795" s="95"/>
      <c r="B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  <c r="U1795" s="95"/>
      <c r="V1795" s="95"/>
      <c r="W1795" s="95"/>
      <c r="X1795" s="95"/>
      <c r="Y1795" s="95"/>
      <c r="Z1795" s="95"/>
      <c r="AA1795" s="95"/>
      <c r="AB1795" s="95"/>
      <c r="AC1795" s="95"/>
      <c r="AD1795" s="95"/>
    </row>
    <row r="1796" spans="1:30" ht="13.2">
      <c r="A1796" s="95"/>
      <c r="B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  <c r="U1796" s="95"/>
      <c r="V1796" s="95"/>
      <c r="W1796" s="95"/>
      <c r="X1796" s="95"/>
      <c r="Y1796" s="95"/>
      <c r="Z1796" s="95"/>
      <c r="AA1796" s="95"/>
      <c r="AB1796" s="95"/>
      <c r="AC1796" s="95"/>
      <c r="AD1796" s="95"/>
    </row>
    <row r="1797" spans="1:30" ht="13.2">
      <c r="A1797" s="95"/>
      <c r="B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  <c r="U1797" s="95"/>
      <c r="V1797" s="95"/>
      <c r="W1797" s="95"/>
      <c r="X1797" s="95"/>
      <c r="Y1797" s="95"/>
      <c r="Z1797" s="95"/>
      <c r="AA1797" s="95"/>
      <c r="AB1797" s="95"/>
      <c r="AC1797" s="95"/>
      <c r="AD1797" s="95"/>
    </row>
    <row r="1798" spans="1:30" ht="13.2">
      <c r="A1798" s="95"/>
      <c r="B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  <c r="U1798" s="95"/>
      <c r="V1798" s="95"/>
      <c r="W1798" s="95"/>
      <c r="X1798" s="95"/>
      <c r="Y1798" s="95"/>
      <c r="Z1798" s="95"/>
      <c r="AA1798" s="95"/>
      <c r="AB1798" s="95"/>
      <c r="AC1798" s="95"/>
      <c r="AD1798" s="95"/>
    </row>
    <row r="1799" spans="1:30" ht="13.2">
      <c r="A1799" s="95"/>
      <c r="B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  <c r="U1799" s="95"/>
      <c r="V1799" s="95"/>
      <c r="W1799" s="95"/>
      <c r="X1799" s="95"/>
      <c r="Y1799" s="95"/>
      <c r="Z1799" s="95"/>
      <c r="AA1799" s="95"/>
      <c r="AB1799" s="95"/>
      <c r="AC1799" s="95"/>
      <c r="AD1799" s="95"/>
    </row>
    <row r="1800" spans="1:30" ht="13.2">
      <c r="A1800" s="95"/>
      <c r="B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  <c r="U1800" s="95"/>
      <c r="V1800" s="95"/>
      <c r="W1800" s="95"/>
      <c r="X1800" s="95"/>
      <c r="Y1800" s="95"/>
      <c r="Z1800" s="95"/>
      <c r="AA1800" s="95"/>
      <c r="AB1800" s="95"/>
      <c r="AC1800" s="95"/>
      <c r="AD1800" s="95"/>
    </row>
    <row r="1801" spans="1:30" ht="13.2">
      <c r="A1801" s="95"/>
      <c r="B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  <c r="U1801" s="95"/>
      <c r="V1801" s="95"/>
      <c r="W1801" s="95"/>
      <c r="X1801" s="95"/>
      <c r="Y1801" s="95"/>
      <c r="Z1801" s="95"/>
      <c r="AA1801" s="95"/>
      <c r="AB1801" s="95"/>
      <c r="AC1801" s="95"/>
      <c r="AD1801" s="95"/>
    </row>
    <row r="1802" spans="1:30" ht="13.2">
      <c r="A1802" s="95"/>
      <c r="B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  <c r="U1802" s="95"/>
      <c r="V1802" s="95"/>
      <c r="W1802" s="95"/>
      <c r="X1802" s="95"/>
      <c r="Y1802" s="95"/>
      <c r="Z1802" s="95"/>
      <c r="AA1802" s="95"/>
      <c r="AB1802" s="95"/>
      <c r="AC1802" s="95"/>
      <c r="AD1802" s="95"/>
    </row>
    <row r="1803" spans="1:30" ht="13.2">
      <c r="A1803" s="95"/>
      <c r="B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  <c r="U1803" s="95"/>
      <c r="V1803" s="95"/>
      <c r="W1803" s="95"/>
      <c r="X1803" s="95"/>
      <c r="Y1803" s="95"/>
      <c r="Z1803" s="95"/>
      <c r="AA1803" s="95"/>
      <c r="AB1803" s="95"/>
      <c r="AC1803" s="95"/>
      <c r="AD1803" s="95"/>
    </row>
    <row r="1804" spans="1:30" ht="13.2">
      <c r="A1804" s="95"/>
      <c r="B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  <c r="U1804" s="95"/>
      <c r="V1804" s="95"/>
      <c r="W1804" s="95"/>
      <c r="X1804" s="95"/>
      <c r="Y1804" s="95"/>
      <c r="Z1804" s="95"/>
      <c r="AA1804" s="95"/>
      <c r="AB1804" s="95"/>
      <c r="AC1804" s="95"/>
      <c r="AD1804" s="95"/>
    </row>
    <row r="1805" spans="1:30" ht="13.2">
      <c r="A1805" s="95"/>
      <c r="B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  <c r="U1805" s="95"/>
      <c r="V1805" s="95"/>
      <c r="W1805" s="95"/>
      <c r="X1805" s="95"/>
      <c r="Y1805" s="95"/>
      <c r="Z1805" s="95"/>
      <c r="AA1805" s="95"/>
      <c r="AB1805" s="95"/>
      <c r="AC1805" s="95"/>
      <c r="AD1805" s="95"/>
    </row>
    <row r="1806" spans="1:30" ht="13.2">
      <c r="A1806" s="95"/>
      <c r="B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  <c r="U1806" s="95"/>
      <c r="V1806" s="95"/>
      <c r="W1806" s="95"/>
      <c r="X1806" s="95"/>
      <c r="Y1806" s="95"/>
      <c r="Z1806" s="95"/>
      <c r="AA1806" s="95"/>
      <c r="AB1806" s="95"/>
      <c r="AC1806" s="95"/>
      <c r="AD1806" s="95"/>
    </row>
    <row r="1807" spans="1:30" ht="13.2">
      <c r="A1807" s="95"/>
      <c r="B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  <c r="U1807" s="95"/>
      <c r="V1807" s="95"/>
      <c r="W1807" s="95"/>
      <c r="X1807" s="95"/>
      <c r="Y1807" s="95"/>
      <c r="Z1807" s="95"/>
      <c r="AA1807" s="95"/>
      <c r="AB1807" s="95"/>
      <c r="AC1807" s="95"/>
      <c r="AD1807" s="95"/>
    </row>
    <row r="1808" spans="1:30" ht="13.2">
      <c r="A1808" s="95"/>
      <c r="B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  <c r="U1808" s="95"/>
      <c r="V1808" s="95"/>
      <c r="W1808" s="95"/>
      <c r="X1808" s="95"/>
      <c r="Y1808" s="95"/>
      <c r="Z1808" s="95"/>
      <c r="AA1808" s="95"/>
      <c r="AB1808" s="95"/>
      <c r="AC1808" s="95"/>
      <c r="AD1808" s="95"/>
    </row>
    <row r="1809" spans="1:30" ht="13.2">
      <c r="A1809" s="95"/>
      <c r="B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  <c r="U1809" s="95"/>
      <c r="V1809" s="95"/>
      <c r="W1809" s="95"/>
      <c r="X1809" s="95"/>
      <c r="Y1809" s="95"/>
      <c r="Z1809" s="95"/>
      <c r="AA1809" s="95"/>
      <c r="AB1809" s="95"/>
      <c r="AC1809" s="95"/>
      <c r="AD1809" s="95"/>
    </row>
    <row r="1810" spans="1:30" ht="13.2">
      <c r="A1810" s="95"/>
      <c r="B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  <c r="U1810" s="95"/>
      <c r="V1810" s="95"/>
      <c r="W1810" s="95"/>
      <c r="X1810" s="95"/>
      <c r="Y1810" s="95"/>
      <c r="Z1810" s="95"/>
      <c r="AA1810" s="95"/>
      <c r="AB1810" s="95"/>
      <c r="AC1810" s="95"/>
      <c r="AD1810" s="95"/>
    </row>
    <row r="1811" spans="1:30" ht="13.2">
      <c r="A1811" s="95"/>
      <c r="B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  <c r="U1811" s="95"/>
      <c r="V1811" s="95"/>
      <c r="W1811" s="95"/>
      <c r="X1811" s="95"/>
      <c r="Y1811" s="95"/>
      <c r="Z1811" s="95"/>
      <c r="AA1811" s="95"/>
      <c r="AB1811" s="95"/>
      <c r="AC1811" s="95"/>
      <c r="AD1811" s="95"/>
    </row>
    <row r="1812" spans="1:30" ht="13.2">
      <c r="A1812" s="95"/>
      <c r="B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  <c r="U1812" s="95"/>
      <c r="V1812" s="95"/>
      <c r="W1812" s="95"/>
      <c r="X1812" s="95"/>
      <c r="Y1812" s="95"/>
      <c r="Z1812" s="95"/>
      <c r="AA1812" s="95"/>
      <c r="AB1812" s="95"/>
      <c r="AC1812" s="95"/>
      <c r="AD1812" s="95"/>
    </row>
    <row r="1813" spans="1:30" ht="13.2">
      <c r="A1813" s="95"/>
      <c r="B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  <c r="U1813" s="95"/>
      <c r="V1813" s="95"/>
      <c r="W1813" s="95"/>
      <c r="X1813" s="95"/>
      <c r="Y1813" s="95"/>
      <c r="Z1813" s="95"/>
      <c r="AA1813" s="95"/>
      <c r="AB1813" s="95"/>
      <c r="AC1813" s="95"/>
      <c r="AD1813" s="95"/>
    </row>
    <row r="1814" spans="1:30" ht="13.2">
      <c r="A1814" s="95"/>
      <c r="B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  <c r="U1814" s="95"/>
      <c r="V1814" s="95"/>
      <c r="W1814" s="95"/>
      <c r="X1814" s="95"/>
      <c r="Y1814" s="95"/>
      <c r="Z1814" s="95"/>
      <c r="AA1814" s="95"/>
      <c r="AB1814" s="95"/>
      <c r="AC1814" s="95"/>
      <c r="AD1814" s="95"/>
    </row>
    <row r="1815" spans="1:30" ht="13.2">
      <c r="A1815" s="95"/>
      <c r="B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  <c r="U1815" s="95"/>
      <c r="V1815" s="95"/>
      <c r="W1815" s="95"/>
      <c r="X1815" s="95"/>
      <c r="Y1815" s="95"/>
      <c r="Z1815" s="95"/>
      <c r="AA1815" s="95"/>
      <c r="AB1815" s="95"/>
      <c r="AC1815" s="95"/>
      <c r="AD1815" s="95"/>
    </row>
    <row r="1816" spans="1:30" ht="13.2">
      <c r="A1816" s="95"/>
      <c r="B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  <c r="U1816" s="95"/>
      <c r="V1816" s="95"/>
      <c r="W1816" s="95"/>
      <c r="X1816" s="95"/>
      <c r="Y1816" s="95"/>
      <c r="Z1816" s="95"/>
      <c r="AA1816" s="95"/>
      <c r="AB1816" s="95"/>
      <c r="AC1816" s="95"/>
      <c r="AD1816" s="95"/>
    </row>
    <row r="1817" spans="1:30" ht="13.2">
      <c r="A1817" s="95"/>
      <c r="B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  <c r="U1817" s="95"/>
      <c r="V1817" s="95"/>
      <c r="W1817" s="95"/>
      <c r="X1817" s="95"/>
      <c r="Y1817" s="95"/>
      <c r="Z1817" s="95"/>
      <c r="AA1817" s="95"/>
      <c r="AB1817" s="95"/>
      <c r="AC1817" s="95"/>
      <c r="AD1817" s="95"/>
    </row>
    <row r="1818" spans="1:30" ht="13.2">
      <c r="A1818" s="95"/>
      <c r="B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  <c r="U1818" s="95"/>
      <c r="V1818" s="95"/>
      <c r="W1818" s="95"/>
      <c r="X1818" s="95"/>
      <c r="Y1818" s="95"/>
      <c r="Z1818" s="95"/>
      <c r="AA1818" s="95"/>
      <c r="AB1818" s="95"/>
      <c r="AC1818" s="95"/>
      <c r="AD1818" s="95"/>
    </row>
    <row r="1819" spans="1:30" ht="13.2">
      <c r="A1819" s="95"/>
      <c r="B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  <c r="U1819" s="95"/>
      <c r="V1819" s="95"/>
      <c r="W1819" s="95"/>
      <c r="X1819" s="95"/>
      <c r="Y1819" s="95"/>
      <c r="Z1819" s="95"/>
      <c r="AA1819" s="95"/>
      <c r="AB1819" s="95"/>
      <c r="AC1819" s="95"/>
      <c r="AD1819" s="95"/>
    </row>
    <row r="1820" spans="1:30" ht="13.2">
      <c r="A1820" s="95"/>
      <c r="B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  <c r="U1820" s="95"/>
      <c r="V1820" s="95"/>
      <c r="W1820" s="95"/>
      <c r="X1820" s="95"/>
      <c r="Y1820" s="95"/>
      <c r="Z1820" s="95"/>
      <c r="AA1820" s="95"/>
      <c r="AB1820" s="95"/>
      <c r="AC1820" s="95"/>
      <c r="AD1820" s="95"/>
    </row>
    <row r="1821" spans="1:30" ht="13.2">
      <c r="A1821" s="95"/>
      <c r="B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  <c r="U1821" s="95"/>
      <c r="V1821" s="95"/>
      <c r="W1821" s="95"/>
      <c r="X1821" s="95"/>
      <c r="Y1821" s="95"/>
      <c r="Z1821" s="95"/>
      <c r="AA1821" s="95"/>
      <c r="AB1821" s="95"/>
      <c r="AC1821" s="95"/>
      <c r="AD1821" s="95"/>
    </row>
    <row r="1822" spans="1:30" ht="13.2">
      <c r="A1822" s="95"/>
      <c r="B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  <c r="U1822" s="95"/>
      <c r="V1822" s="95"/>
      <c r="W1822" s="95"/>
      <c r="X1822" s="95"/>
      <c r="Y1822" s="95"/>
      <c r="Z1822" s="95"/>
      <c r="AA1822" s="95"/>
      <c r="AB1822" s="95"/>
      <c r="AC1822" s="95"/>
      <c r="AD1822" s="95"/>
    </row>
    <row r="1823" spans="1:30" ht="13.2">
      <c r="A1823" s="95"/>
      <c r="B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  <c r="U1823" s="95"/>
      <c r="V1823" s="95"/>
      <c r="W1823" s="95"/>
      <c r="X1823" s="95"/>
      <c r="Y1823" s="95"/>
      <c r="Z1823" s="95"/>
      <c r="AA1823" s="95"/>
      <c r="AB1823" s="95"/>
      <c r="AC1823" s="95"/>
      <c r="AD1823" s="95"/>
    </row>
    <row r="1824" spans="1:30" ht="13.2">
      <c r="A1824" s="95"/>
      <c r="B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  <c r="U1824" s="95"/>
      <c r="V1824" s="95"/>
      <c r="W1824" s="95"/>
      <c r="X1824" s="95"/>
      <c r="Y1824" s="95"/>
      <c r="Z1824" s="95"/>
      <c r="AA1824" s="95"/>
      <c r="AB1824" s="95"/>
      <c r="AC1824" s="95"/>
      <c r="AD1824" s="95"/>
    </row>
    <row r="1825" spans="1:30" ht="13.2">
      <c r="A1825" s="95"/>
      <c r="B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  <c r="U1825" s="95"/>
      <c r="V1825" s="95"/>
      <c r="W1825" s="95"/>
      <c r="X1825" s="95"/>
      <c r="Y1825" s="95"/>
      <c r="Z1825" s="95"/>
      <c r="AA1825" s="95"/>
      <c r="AB1825" s="95"/>
      <c r="AC1825" s="95"/>
      <c r="AD1825" s="95"/>
    </row>
    <row r="1826" spans="1:30" ht="13.2">
      <c r="A1826" s="95"/>
      <c r="B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  <c r="U1826" s="95"/>
      <c r="V1826" s="95"/>
      <c r="W1826" s="95"/>
      <c r="X1826" s="95"/>
      <c r="Y1826" s="95"/>
      <c r="Z1826" s="95"/>
      <c r="AA1826" s="95"/>
      <c r="AB1826" s="95"/>
      <c r="AC1826" s="95"/>
      <c r="AD1826" s="95"/>
    </row>
    <row r="1827" spans="1:30" ht="13.2">
      <c r="A1827" s="95"/>
      <c r="B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  <c r="U1827" s="95"/>
      <c r="V1827" s="95"/>
      <c r="W1827" s="95"/>
      <c r="X1827" s="95"/>
      <c r="Y1827" s="95"/>
      <c r="Z1827" s="95"/>
      <c r="AA1827" s="95"/>
      <c r="AB1827" s="95"/>
      <c r="AC1827" s="95"/>
      <c r="AD1827" s="95"/>
    </row>
    <row r="1828" spans="1:30" ht="13.2">
      <c r="A1828" s="95"/>
      <c r="B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  <c r="U1828" s="95"/>
      <c r="V1828" s="95"/>
      <c r="W1828" s="95"/>
      <c r="X1828" s="95"/>
      <c r="Y1828" s="95"/>
      <c r="Z1828" s="95"/>
      <c r="AA1828" s="95"/>
      <c r="AB1828" s="95"/>
      <c r="AC1828" s="95"/>
      <c r="AD1828" s="95"/>
    </row>
    <row r="1829" spans="1:30" ht="13.2">
      <c r="A1829" s="95"/>
      <c r="B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  <c r="U1829" s="95"/>
      <c r="V1829" s="95"/>
      <c r="W1829" s="95"/>
      <c r="X1829" s="95"/>
      <c r="Y1829" s="95"/>
      <c r="Z1829" s="95"/>
      <c r="AA1829" s="95"/>
      <c r="AB1829" s="95"/>
      <c r="AC1829" s="95"/>
      <c r="AD1829" s="95"/>
    </row>
    <row r="1830" spans="1:30" ht="13.2">
      <c r="A1830" s="95"/>
      <c r="B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  <c r="U1830" s="95"/>
      <c r="V1830" s="95"/>
      <c r="W1830" s="95"/>
      <c r="X1830" s="95"/>
      <c r="Y1830" s="95"/>
      <c r="Z1830" s="95"/>
      <c r="AA1830" s="95"/>
      <c r="AB1830" s="95"/>
      <c r="AC1830" s="95"/>
      <c r="AD1830" s="95"/>
    </row>
    <row r="1831" spans="1:30" ht="13.2">
      <c r="A1831" s="95"/>
      <c r="B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  <c r="U1831" s="95"/>
      <c r="V1831" s="95"/>
      <c r="W1831" s="95"/>
      <c r="X1831" s="95"/>
      <c r="Y1831" s="95"/>
      <c r="Z1831" s="95"/>
      <c r="AA1831" s="95"/>
      <c r="AB1831" s="95"/>
      <c r="AC1831" s="95"/>
      <c r="AD1831" s="95"/>
    </row>
    <row r="1832" spans="1:30" ht="13.2">
      <c r="A1832" s="95"/>
      <c r="B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  <c r="U1832" s="95"/>
      <c r="V1832" s="95"/>
      <c r="W1832" s="95"/>
      <c r="X1832" s="95"/>
      <c r="Y1832" s="95"/>
      <c r="Z1832" s="95"/>
      <c r="AA1832" s="95"/>
      <c r="AB1832" s="95"/>
      <c r="AC1832" s="95"/>
      <c r="AD1832" s="95"/>
    </row>
    <row r="1833" spans="1:30" ht="13.2">
      <c r="A1833" s="95"/>
      <c r="B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  <c r="U1833" s="95"/>
      <c r="V1833" s="95"/>
      <c r="W1833" s="95"/>
      <c r="X1833" s="95"/>
      <c r="Y1833" s="95"/>
      <c r="Z1833" s="95"/>
      <c r="AA1833" s="95"/>
      <c r="AB1833" s="95"/>
      <c r="AC1833" s="95"/>
      <c r="AD1833" s="95"/>
    </row>
    <row r="1834" spans="1:30" ht="13.2">
      <c r="A1834" s="95"/>
      <c r="B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  <c r="U1834" s="95"/>
      <c r="V1834" s="95"/>
      <c r="W1834" s="95"/>
      <c r="X1834" s="95"/>
      <c r="Y1834" s="95"/>
      <c r="Z1834" s="95"/>
      <c r="AA1834" s="95"/>
      <c r="AB1834" s="95"/>
      <c r="AC1834" s="95"/>
      <c r="AD1834" s="95"/>
    </row>
    <row r="1835" spans="1:30" ht="13.2">
      <c r="A1835" s="95"/>
      <c r="B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  <c r="U1835" s="95"/>
      <c r="V1835" s="95"/>
      <c r="W1835" s="95"/>
      <c r="X1835" s="95"/>
      <c r="Y1835" s="95"/>
      <c r="Z1835" s="95"/>
      <c r="AA1835" s="95"/>
      <c r="AB1835" s="95"/>
      <c r="AC1835" s="95"/>
      <c r="AD1835" s="95"/>
    </row>
    <row r="1836" spans="1:30" ht="13.2">
      <c r="A1836" s="95"/>
      <c r="B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  <c r="U1836" s="95"/>
      <c r="V1836" s="95"/>
      <c r="W1836" s="95"/>
      <c r="X1836" s="95"/>
      <c r="Y1836" s="95"/>
      <c r="Z1836" s="95"/>
      <c r="AA1836" s="95"/>
      <c r="AB1836" s="95"/>
      <c r="AC1836" s="95"/>
      <c r="AD1836" s="95"/>
    </row>
    <row r="1837" spans="1:30" ht="13.2">
      <c r="A1837" s="95"/>
      <c r="B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  <c r="U1837" s="95"/>
      <c r="V1837" s="95"/>
      <c r="W1837" s="95"/>
      <c r="X1837" s="95"/>
      <c r="Y1837" s="95"/>
      <c r="Z1837" s="95"/>
      <c r="AA1837" s="95"/>
      <c r="AB1837" s="95"/>
      <c r="AC1837" s="95"/>
      <c r="AD1837" s="95"/>
    </row>
    <row r="1838" spans="1:30" ht="13.2">
      <c r="A1838" s="95"/>
      <c r="B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  <c r="U1838" s="95"/>
      <c r="V1838" s="95"/>
      <c r="W1838" s="95"/>
      <c r="X1838" s="95"/>
      <c r="Y1838" s="95"/>
      <c r="Z1838" s="95"/>
      <c r="AA1838" s="95"/>
      <c r="AB1838" s="95"/>
      <c r="AC1838" s="95"/>
      <c r="AD1838" s="95"/>
    </row>
    <row r="1839" spans="1:30" ht="13.2">
      <c r="A1839" s="95"/>
      <c r="B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  <c r="U1839" s="95"/>
      <c r="V1839" s="95"/>
      <c r="W1839" s="95"/>
      <c r="X1839" s="95"/>
      <c r="Y1839" s="95"/>
      <c r="Z1839" s="95"/>
      <c r="AA1839" s="95"/>
      <c r="AB1839" s="95"/>
      <c r="AC1839" s="95"/>
      <c r="AD1839" s="95"/>
    </row>
    <row r="1840" spans="1:30" ht="13.2">
      <c r="A1840" s="95"/>
      <c r="B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  <c r="U1840" s="95"/>
      <c r="V1840" s="95"/>
      <c r="W1840" s="95"/>
      <c r="X1840" s="95"/>
      <c r="Y1840" s="95"/>
      <c r="Z1840" s="95"/>
      <c r="AA1840" s="95"/>
      <c r="AB1840" s="95"/>
      <c r="AC1840" s="95"/>
      <c r="AD1840" s="95"/>
    </row>
    <row r="1841" spans="1:30" ht="13.2">
      <c r="A1841" s="95"/>
      <c r="B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  <c r="U1841" s="95"/>
      <c r="V1841" s="95"/>
      <c r="W1841" s="95"/>
      <c r="X1841" s="95"/>
      <c r="Y1841" s="95"/>
      <c r="Z1841" s="95"/>
      <c r="AA1841" s="95"/>
      <c r="AB1841" s="95"/>
      <c r="AC1841" s="95"/>
      <c r="AD1841" s="95"/>
    </row>
    <row r="1842" spans="1:30" ht="13.2">
      <c r="A1842" s="95"/>
      <c r="B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  <c r="U1842" s="95"/>
      <c r="V1842" s="95"/>
      <c r="W1842" s="95"/>
      <c r="X1842" s="95"/>
      <c r="Y1842" s="95"/>
      <c r="Z1842" s="95"/>
      <c r="AA1842" s="95"/>
      <c r="AB1842" s="95"/>
      <c r="AC1842" s="95"/>
      <c r="AD1842" s="95"/>
    </row>
    <row r="1843" spans="1:30" ht="13.2">
      <c r="A1843" s="95"/>
      <c r="B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  <c r="U1843" s="95"/>
      <c r="V1843" s="95"/>
      <c r="W1843" s="95"/>
      <c r="X1843" s="95"/>
      <c r="Y1843" s="95"/>
      <c r="Z1843" s="95"/>
      <c r="AA1843" s="95"/>
      <c r="AB1843" s="95"/>
      <c r="AC1843" s="95"/>
      <c r="AD1843" s="95"/>
    </row>
    <row r="1844" spans="1:30" ht="13.2">
      <c r="A1844" s="95"/>
      <c r="B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  <c r="U1844" s="95"/>
      <c r="V1844" s="95"/>
      <c r="W1844" s="95"/>
      <c r="X1844" s="95"/>
      <c r="Y1844" s="95"/>
      <c r="Z1844" s="95"/>
      <c r="AA1844" s="95"/>
      <c r="AB1844" s="95"/>
      <c r="AC1844" s="95"/>
      <c r="AD1844" s="95"/>
    </row>
    <row r="1845" spans="1:30" ht="13.2">
      <c r="A1845" s="95"/>
      <c r="B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  <c r="U1845" s="95"/>
      <c r="V1845" s="95"/>
      <c r="W1845" s="95"/>
      <c r="X1845" s="95"/>
      <c r="Y1845" s="95"/>
      <c r="Z1845" s="95"/>
      <c r="AA1845" s="95"/>
      <c r="AB1845" s="95"/>
      <c r="AC1845" s="95"/>
      <c r="AD1845" s="95"/>
    </row>
    <row r="1846" spans="1:30" ht="13.2">
      <c r="A1846" s="95"/>
      <c r="B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  <c r="U1846" s="95"/>
      <c r="V1846" s="95"/>
      <c r="W1846" s="95"/>
      <c r="X1846" s="95"/>
      <c r="Y1846" s="95"/>
      <c r="Z1846" s="95"/>
      <c r="AA1846" s="95"/>
      <c r="AB1846" s="95"/>
      <c r="AC1846" s="95"/>
      <c r="AD1846" s="95"/>
    </row>
    <row r="1847" spans="1:30" ht="13.2">
      <c r="A1847" s="95"/>
      <c r="B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  <c r="U1847" s="95"/>
      <c r="V1847" s="95"/>
      <c r="W1847" s="95"/>
      <c r="X1847" s="95"/>
      <c r="Y1847" s="95"/>
      <c r="Z1847" s="95"/>
      <c r="AA1847" s="95"/>
      <c r="AB1847" s="95"/>
      <c r="AC1847" s="95"/>
      <c r="AD1847" s="95"/>
    </row>
    <row r="1848" spans="1:30" ht="13.2">
      <c r="A1848" s="95"/>
      <c r="B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  <c r="U1848" s="95"/>
      <c r="V1848" s="95"/>
      <c r="W1848" s="95"/>
      <c r="X1848" s="95"/>
      <c r="Y1848" s="95"/>
      <c r="Z1848" s="95"/>
      <c r="AA1848" s="95"/>
      <c r="AB1848" s="95"/>
      <c r="AC1848" s="95"/>
      <c r="AD1848" s="95"/>
    </row>
    <row r="1849" spans="1:30" ht="13.2">
      <c r="A1849" s="95"/>
      <c r="B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  <c r="U1849" s="95"/>
      <c r="V1849" s="95"/>
      <c r="W1849" s="95"/>
      <c r="X1849" s="95"/>
      <c r="Y1849" s="95"/>
      <c r="Z1849" s="95"/>
      <c r="AA1849" s="95"/>
      <c r="AB1849" s="95"/>
      <c r="AC1849" s="95"/>
      <c r="AD1849" s="95"/>
    </row>
    <row r="1850" spans="1:30" ht="13.2">
      <c r="A1850" s="95"/>
      <c r="B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  <c r="U1850" s="95"/>
      <c r="V1850" s="95"/>
      <c r="W1850" s="95"/>
      <c r="X1850" s="95"/>
      <c r="Y1850" s="95"/>
      <c r="Z1850" s="95"/>
      <c r="AA1850" s="95"/>
      <c r="AB1850" s="95"/>
      <c r="AC1850" s="95"/>
      <c r="AD1850" s="95"/>
    </row>
    <row r="1851" spans="1:30" ht="13.2">
      <c r="A1851" s="95"/>
      <c r="B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  <c r="U1851" s="95"/>
      <c r="V1851" s="95"/>
      <c r="W1851" s="95"/>
      <c r="X1851" s="95"/>
      <c r="Y1851" s="95"/>
      <c r="Z1851" s="95"/>
      <c r="AA1851" s="95"/>
      <c r="AB1851" s="95"/>
      <c r="AC1851" s="95"/>
      <c r="AD1851" s="95"/>
    </row>
    <row r="1852" spans="1:30" ht="13.2">
      <c r="A1852" s="95"/>
      <c r="B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  <c r="U1852" s="95"/>
      <c r="V1852" s="95"/>
      <c r="W1852" s="95"/>
      <c r="X1852" s="95"/>
      <c r="Y1852" s="95"/>
      <c r="Z1852" s="95"/>
      <c r="AA1852" s="95"/>
      <c r="AB1852" s="95"/>
      <c r="AC1852" s="95"/>
      <c r="AD1852" s="95"/>
    </row>
    <row r="1853" spans="1:30" ht="13.2">
      <c r="A1853" s="95"/>
      <c r="B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  <c r="U1853" s="95"/>
      <c r="V1853" s="95"/>
      <c r="W1853" s="95"/>
      <c r="X1853" s="95"/>
      <c r="Y1853" s="95"/>
      <c r="Z1853" s="95"/>
      <c r="AA1853" s="95"/>
      <c r="AB1853" s="95"/>
      <c r="AC1853" s="95"/>
      <c r="AD1853" s="95"/>
    </row>
    <row r="1854" spans="1:30" ht="13.2">
      <c r="A1854" s="95"/>
      <c r="B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  <c r="U1854" s="95"/>
      <c r="V1854" s="95"/>
      <c r="W1854" s="95"/>
      <c r="X1854" s="95"/>
      <c r="Y1854" s="95"/>
      <c r="Z1854" s="95"/>
      <c r="AA1854" s="95"/>
      <c r="AB1854" s="95"/>
      <c r="AC1854" s="95"/>
      <c r="AD1854" s="95"/>
    </row>
    <row r="1855" spans="1:30" ht="13.2">
      <c r="A1855" s="95"/>
      <c r="B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  <c r="U1855" s="95"/>
      <c r="V1855" s="95"/>
      <c r="W1855" s="95"/>
      <c r="X1855" s="95"/>
      <c r="Y1855" s="95"/>
      <c r="Z1855" s="95"/>
      <c r="AA1855" s="95"/>
      <c r="AB1855" s="95"/>
      <c r="AC1855" s="95"/>
      <c r="AD1855" s="95"/>
    </row>
    <row r="1856" spans="1:30" ht="13.2">
      <c r="A1856" s="95"/>
      <c r="B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  <c r="U1856" s="95"/>
      <c r="V1856" s="95"/>
      <c r="W1856" s="95"/>
      <c r="X1856" s="95"/>
      <c r="Y1856" s="95"/>
      <c r="Z1856" s="95"/>
      <c r="AA1856" s="95"/>
      <c r="AB1856" s="95"/>
      <c r="AC1856" s="95"/>
      <c r="AD1856" s="95"/>
    </row>
    <row r="1857" spans="1:30" ht="13.2">
      <c r="A1857" s="95"/>
      <c r="B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  <c r="U1857" s="95"/>
      <c r="V1857" s="95"/>
      <c r="W1857" s="95"/>
      <c r="X1857" s="95"/>
      <c r="Y1857" s="95"/>
      <c r="Z1857" s="95"/>
      <c r="AA1857" s="95"/>
      <c r="AB1857" s="95"/>
      <c r="AC1857" s="95"/>
      <c r="AD1857" s="95"/>
    </row>
    <row r="1858" spans="1:30" ht="13.2">
      <c r="A1858" s="95"/>
      <c r="B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  <c r="U1858" s="95"/>
      <c r="V1858" s="95"/>
      <c r="W1858" s="95"/>
      <c r="X1858" s="95"/>
      <c r="Y1858" s="95"/>
      <c r="Z1858" s="95"/>
      <c r="AA1858" s="95"/>
      <c r="AB1858" s="95"/>
      <c r="AC1858" s="95"/>
      <c r="AD1858" s="95"/>
    </row>
    <row r="1859" spans="1:30" ht="13.2">
      <c r="A1859" s="95"/>
      <c r="B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  <c r="U1859" s="95"/>
      <c r="V1859" s="95"/>
      <c r="W1859" s="95"/>
      <c r="X1859" s="95"/>
      <c r="Y1859" s="95"/>
      <c r="Z1859" s="95"/>
      <c r="AA1859" s="95"/>
      <c r="AB1859" s="95"/>
      <c r="AC1859" s="95"/>
      <c r="AD1859" s="95"/>
    </row>
    <row r="1860" spans="1:30" ht="13.2">
      <c r="A1860" s="95"/>
      <c r="B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  <c r="U1860" s="95"/>
      <c r="V1860" s="95"/>
      <c r="W1860" s="95"/>
      <c r="X1860" s="95"/>
      <c r="Y1860" s="95"/>
      <c r="Z1860" s="95"/>
      <c r="AA1860" s="95"/>
      <c r="AB1860" s="95"/>
      <c r="AC1860" s="95"/>
      <c r="AD1860" s="95"/>
    </row>
    <row r="1861" spans="1:30" ht="13.2">
      <c r="A1861" s="95"/>
      <c r="B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  <c r="U1861" s="95"/>
      <c r="V1861" s="95"/>
      <c r="W1861" s="95"/>
      <c r="X1861" s="95"/>
      <c r="Y1861" s="95"/>
      <c r="Z1861" s="95"/>
      <c r="AA1861" s="95"/>
      <c r="AB1861" s="95"/>
      <c r="AC1861" s="95"/>
      <c r="AD1861" s="95"/>
    </row>
    <row r="1862" spans="1:30" ht="13.2">
      <c r="A1862" s="95"/>
      <c r="B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  <c r="U1862" s="95"/>
      <c r="V1862" s="95"/>
      <c r="W1862" s="95"/>
      <c r="X1862" s="95"/>
      <c r="Y1862" s="95"/>
      <c r="Z1862" s="95"/>
      <c r="AA1862" s="95"/>
      <c r="AB1862" s="95"/>
      <c r="AC1862" s="95"/>
      <c r="AD1862" s="95"/>
    </row>
    <row r="1863" spans="1:30" ht="13.2">
      <c r="A1863" s="95"/>
      <c r="B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  <c r="U1863" s="95"/>
      <c r="V1863" s="95"/>
      <c r="W1863" s="95"/>
      <c r="X1863" s="95"/>
      <c r="Y1863" s="95"/>
      <c r="Z1863" s="95"/>
      <c r="AA1863" s="95"/>
      <c r="AB1863" s="95"/>
      <c r="AC1863" s="95"/>
      <c r="AD1863" s="95"/>
    </row>
    <row r="1864" spans="1:30" ht="13.2">
      <c r="A1864" s="95"/>
      <c r="B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  <c r="U1864" s="95"/>
      <c r="V1864" s="95"/>
      <c r="W1864" s="95"/>
      <c r="X1864" s="95"/>
      <c r="Y1864" s="95"/>
      <c r="Z1864" s="95"/>
      <c r="AA1864" s="95"/>
      <c r="AB1864" s="95"/>
      <c r="AC1864" s="95"/>
      <c r="AD1864" s="95"/>
    </row>
    <row r="1865" spans="1:30" ht="13.2">
      <c r="A1865" s="95"/>
      <c r="B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  <c r="U1865" s="95"/>
      <c r="V1865" s="95"/>
      <c r="W1865" s="95"/>
      <c r="X1865" s="95"/>
      <c r="Y1865" s="95"/>
      <c r="Z1865" s="95"/>
      <c r="AA1865" s="95"/>
      <c r="AB1865" s="95"/>
      <c r="AC1865" s="95"/>
      <c r="AD1865" s="95"/>
    </row>
    <row r="1866" spans="1:30" ht="13.2">
      <c r="A1866" s="95"/>
      <c r="B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  <c r="U1866" s="95"/>
      <c r="V1866" s="95"/>
      <c r="W1866" s="95"/>
      <c r="X1866" s="95"/>
      <c r="Y1866" s="95"/>
      <c r="Z1866" s="95"/>
      <c r="AA1866" s="95"/>
      <c r="AB1866" s="95"/>
      <c r="AC1866" s="95"/>
      <c r="AD1866" s="95"/>
    </row>
    <row r="1867" spans="1:30" ht="13.2">
      <c r="A1867" s="95"/>
      <c r="B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  <c r="U1867" s="95"/>
      <c r="V1867" s="95"/>
      <c r="W1867" s="95"/>
      <c r="X1867" s="95"/>
      <c r="Y1867" s="95"/>
      <c r="Z1867" s="95"/>
      <c r="AA1867" s="95"/>
      <c r="AB1867" s="95"/>
      <c r="AC1867" s="95"/>
      <c r="AD1867" s="95"/>
    </row>
    <row r="1868" spans="1:30" ht="13.2">
      <c r="A1868" s="95"/>
      <c r="B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  <c r="U1868" s="95"/>
      <c r="V1868" s="95"/>
      <c r="W1868" s="95"/>
      <c r="X1868" s="95"/>
      <c r="Y1868" s="95"/>
      <c r="Z1868" s="95"/>
      <c r="AA1868" s="95"/>
      <c r="AB1868" s="95"/>
      <c r="AC1868" s="95"/>
      <c r="AD1868" s="95"/>
    </row>
    <row r="1869" spans="1:30" ht="13.2">
      <c r="A1869" s="95"/>
      <c r="B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  <c r="U1869" s="95"/>
      <c r="V1869" s="95"/>
      <c r="W1869" s="95"/>
      <c r="X1869" s="95"/>
      <c r="Y1869" s="95"/>
      <c r="Z1869" s="95"/>
      <c r="AA1869" s="95"/>
      <c r="AB1869" s="95"/>
      <c r="AC1869" s="95"/>
      <c r="AD1869" s="95"/>
    </row>
    <row r="1870" spans="1:30" ht="13.2">
      <c r="A1870" s="95"/>
      <c r="B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  <c r="U1870" s="95"/>
      <c r="V1870" s="95"/>
      <c r="W1870" s="95"/>
      <c r="X1870" s="95"/>
      <c r="Y1870" s="95"/>
      <c r="Z1870" s="95"/>
      <c r="AA1870" s="95"/>
      <c r="AB1870" s="95"/>
      <c r="AC1870" s="95"/>
      <c r="AD1870" s="95"/>
    </row>
    <row r="1871" spans="1:30" ht="13.2">
      <c r="A1871" s="95"/>
      <c r="B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  <c r="U1871" s="95"/>
      <c r="V1871" s="95"/>
      <c r="W1871" s="95"/>
      <c r="X1871" s="95"/>
      <c r="Y1871" s="95"/>
      <c r="Z1871" s="95"/>
      <c r="AA1871" s="95"/>
      <c r="AB1871" s="95"/>
      <c r="AC1871" s="95"/>
      <c r="AD1871" s="95"/>
    </row>
    <row r="1872" spans="1:30" ht="13.2">
      <c r="A1872" s="95"/>
      <c r="B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  <c r="U1872" s="95"/>
      <c r="V1872" s="95"/>
      <c r="W1872" s="95"/>
      <c r="X1872" s="95"/>
      <c r="Y1872" s="95"/>
      <c r="Z1872" s="95"/>
      <c r="AA1872" s="95"/>
      <c r="AB1872" s="95"/>
      <c r="AC1872" s="95"/>
      <c r="AD1872" s="95"/>
    </row>
    <row r="1873" spans="1:30" ht="13.2">
      <c r="A1873" s="95"/>
      <c r="B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  <c r="U1873" s="95"/>
      <c r="V1873" s="95"/>
      <c r="W1873" s="95"/>
      <c r="X1873" s="95"/>
      <c r="Y1873" s="95"/>
      <c r="Z1873" s="95"/>
      <c r="AA1873" s="95"/>
      <c r="AB1873" s="95"/>
      <c r="AC1873" s="95"/>
      <c r="AD1873" s="95"/>
    </row>
    <row r="1874" spans="1:30" ht="13.2">
      <c r="A1874" s="95"/>
      <c r="B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  <c r="U1874" s="95"/>
      <c r="V1874" s="95"/>
      <c r="W1874" s="95"/>
      <c r="X1874" s="95"/>
      <c r="Y1874" s="95"/>
      <c r="Z1874" s="95"/>
      <c r="AA1874" s="95"/>
      <c r="AB1874" s="95"/>
      <c r="AC1874" s="95"/>
      <c r="AD1874" s="95"/>
    </row>
    <row r="1875" spans="1:30" ht="13.2">
      <c r="A1875" s="95"/>
      <c r="B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  <c r="U1875" s="95"/>
      <c r="V1875" s="95"/>
      <c r="W1875" s="95"/>
      <c r="X1875" s="95"/>
      <c r="Y1875" s="95"/>
      <c r="Z1875" s="95"/>
      <c r="AA1875" s="95"/>
      <c r="AB1875" s="95"/>
      <c r="AC1875" s="95"/>
      <c r="AD1875" s="95"/>
    </row>
    <row r="1876" spans="1:30" ht="13.2">
      <c r="A1876" s="95"/>
      <c r="B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  <c r="U1876" s="95"/>
      <c r="V1876" s="95"/>
      <c r="W1876" s="95"/>
      <c r="X1876" s="95"/>
      <c r="Y1876" s="95"/>
      <c r="Z1876" s="95"/>
      <c r="AA1876" s="95"/>
      <c r="AB1876" s="95"/>
      <c r="AC1876" s="95"/>
      <c r="AD1876" s="95"/>
    </row>
    <row r="1877" spans="1:30" ht="13.2">
      <c r="A1877" s="95"/>
      <c r="B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  <c r="U1877" s="95"/>
      <c r="V1877" s="95"/>
      <c r="W1877" s="95"/>
      <c r="X1877" s="95"/>
      <c r="Y1877" s="95"/>
      <c r="Z1877" s="95"/>
      <c r="AA1877" s="95"/>
      <c r="AB1877" s="95"/>
      <c r="AC1877" s="95"/>
      <c r="AD1877" s="95"/>
    </row>
    <row r="1878" spans="1:30" ht="13.2">
      <c r="A1878" s="95"/>
      <c r="B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  <c r="U1878" s="95"/>
      <c r="V1878" s="95"/>
      <c r="W1878" s="95"/>
      <c r="X1878" s="95"/>
      <c r="Y1878" s="95"/>
      <c r="Z1878" s="95"/>
      <c r="AA1878" s="95"/>
      <c r="AB1878" s="95"/>
      <c r="AC1878" s="95"/>
      <c r="AD1878" s="95"/>
    </row>
    <row r="1879" spans="1:30" ht="13.2">
      <c r="A1879" s="95"/>
      <c r="B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  <c r="U1879" s="95"/>
      <c r="V1879" s="95"/>
      <c r="W1879" s="95"/>
      <c r="X1879" s="95"/>
      <c r="Y1879" s="95"/>
      <c r="Z1879" s="95"/>
      <c r="AA1879" s="95"/>
      <c r="AB1879" s="95"/>
      <c r="AC1879" s="95"/>
      <c r="AD1879" s="95"/>
    </row>
    <row r="1880" spans="1:30" ht="13.2">
      <c r="A1880" s="95"/>
      <c r="B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  <c r="U1880" s="95"/>
      <c r="V1880" s="95"/>
      <c r="W1880" s="95"/>
      <c r="X1880" s="95"/>
      <c r="Y1880" s="95"/>
      <c r="Z1880" s="95"/>
      <c r="AA1880" s="95"/>
      <c r="AB1880" s="95"/>
      <c r="AC1880" s="95"/>
      <c r="AD1880" s="95"/>
    </row>
    <row r="1881" spans="1:30" ht="13.2">
      <c r="A1881" s="95"/>
      <c r="B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  <c r="U1881" s="95"/>
      <c r="V1881" s="95"/>
      <c r="W1881" s="95"/>
      <c r="X1881" s="95"/>
      <c r="Y1881" s="95"/>
      <c r="Z1881" s="95"/>
      <c r="AA1881" s="95"/>
      <c r="AB1881" s="95"/>
      <c r="AC1881" s="95"/>
      <c r="AD1881" s="95"/>
    </row>
    <row r="1882" spans="1:30" ht="13.2">
      <c r="A1882" s="95"/>
      <c r="B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  <c r="U1882" s="95"/>
      <c r="V1882" s="95"/>
      <c r="W1882" s="95"/>
      <c r="X1882" s="95"/>
      <c r="Y1882" s="95"/>
      <c r="Z1882" s="95"/>
      <c r="AA1882" s="95"/>
      <c r="AB1882" s="95"/>
      <c r="AC1882" s="95"/>
      <c r="AD1882" s="95"/>
    </row>
    <row r="1883" spans="1:30" ht="13.2">
      <c r="A1883" s="95"/>
      <c r="B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  <c r="U1883" s="95"/>
      <c r="V1883" s="95"/>
      <c r="W1883" s="95"/>
      <c r="X1883" s="95"/>
      <c r="Y1883" s="95"/>
      <c r="Z1883" s="95"/>
      <c r="AA1883" s="95"/>
      <c r="AB1883" s="95"/>
      <c r="AC1883" s="95"/>
      <c r="AD1883" s="95"/>
    </row>
    <row r="1884" spans="1:30" ht="13.2">
      <c r="A1884" s="95"/>
      <c r="B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  <c r="U1884" s="95"/>
      <c r="V1884" s="95"/>
      <c r="W1884" s="95"/>
      <c r="X1884" s="95"/>
      <c r="Y1884" s="95"/>
      <c r="Z1884" s="95"/>
      <c r="AA1884" s="95"/>
      <c r="AB1884" s="95"/>
      <c r="AC1884" s="95"/>
      <c r="AD1884" s="95"/>
    </row>
    <row r="1885" spans="1:30" ht="13.2">
      <c r="A1885" s="95"/>
      <c r="B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  <c r="U1885" s="95"/>
      <c r="V1885" s="95"/>
      <c r="W1885" s="95"/>
      <c r="X1885" s="95"/>
      <c r="Y1885" s="95"/>
      <c r="Z1885" s="95"/>
      <c r="AA1885" s="95"/>
      <c r="AB1885" s="95"/>
      <c r="AC1885" s="95"/>
      <c r="AD1885" s="95"/>
    </row>
    <row r="1886" spans="1:30" ht="13.2">
      <c r="A1886" s="95"/>
      <c r="B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  <c r="U1886" s="95"/>
      <c r="V1886" s="95"/>
      <c r="W1886" s="95"/>
      <c r="X1886" s="95"/>
      <c r="Y1886" s="95"/>
      <c r="Z1886" s="95"/>
      <c r="AA1886" s="95"/>
      <c r="AB1886" s="95"/>
      <c r="AC1886" s="95"/>
      <c r="AD1886" s="95"/>
    </row>
    <row r="1887" spans="1:30" ht="13.2">
      <c r="A1887" s="95"/>
      <c r="B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  <c r="U1887" s="95"/>
      <c r="V1887" s="95"/>
      <c r="W1887" s="95"/>
      <c r="X1887" s="95"/>
      <c r="Y1887" s="95"/>
      <c r="Z1887" s="95"/>
      <c r="AA1887" s="95"/>
      <c r="AB1887" s="95"/>
      <c r="AC1887" s="95"/>
      <c r="AD1887" s="95"/>
    </row>
    <row r="1888" spans="1:30" ht="13.2">
      <c r="A1888" s="95"/>
      <c r="B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  <c r="U1888" s="95"/>
      <c r="V1888" s="95"/>
      <c r="W1888" s="95"/>
      <c r="X1888" s="95"/>
      <c r="Y1888" s="95"/>
      <c r="Z1888" s="95"/>
      <c r="AA1888" s="95"/>
      <c r="AB1888" s="95"/>
      <c r="AC1888" s="95"/>
      <c r="AD1888" s="95"/>
    </row>
    <row r="1889" spans="1:30" ht="13.2">
      <c r="A1889" s="95"/>
      <c r="B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  <c r="U1889" s="95"/>
      <c r="V1889" s="95"/>
      <c r="W1889" s="95"/>
      <c r="X1889" s="95"/>
      <c r="Y1889" s="95"/>
      <c r="Z1889" s="95"/>
      <c r="AA1889" s="95"/>
      <c r="AB1889" s="95"/>
      <c r="AC1889" s="95"/>
      <c r="AD1889" s="95"/>
    </row>
    <row r="1890" spans="1:30" ht="13.2">
      <c r="A1890" s="95"/>
      <c r="B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  <c r="U1890" s="95"/>
      <c r="V1890" s="95"/>
      <c r="W1890" s="95"/>
      <c r="X1890" s="95"/>
      <c r="Y1890" s="95"/>
      <c r="Z1890" s="95"/>
      <c r="AA1890" s="95"/>
      <c r="AB1890" s="95"/>
      <c r="AC1890" s="95"/>
      <c r="AD1890" s="95"/>
    </row>
    <row r="1891" spans="1:30" ht="13.2">
      <c r="A1891" s="95"/>
      <c r="B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  <c r="U1891" s="95"/>
      <c r="V1891" s="95"/>
      <c r="W1891" s="95"/>
      <c r="X1891" s="95"/>
      <c r="Y1891" s="95"/>
      <c r="Z1891" s="95"/>
      <c r="AA1891" s="95"/>
      <c r="AB1891" s="95"/>
      <c r="AC1891" s="95"/>
      <c r="AD1891" s="95"/>
    </row>
    <row r="1892" spans="1:30" ht="13.2">
      <c r="A1892" s="95"/>
      <c r="B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  <c r="U1892" s="95"/>
      <c r="V1892" s="95"/>
      <c r="W1892" s="95"/>
      <c r="X1892" s="95"/>
      <c r="Y1892" s="95"/>
      <c r="Z1892" s="95"/>
      <c r="AA1892" s="95"/>
      <c r="AB1892" s="95"/>
      <c r="AC1892" s="95"/>
      <c r="AD1892" s="95"/>
    </row>
    <row r="1893" spans="1:30" ht="13.2">
      <c r="A1893" s="95"/>
      <c r="B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  <c r="U1893" s="95"/>
      <c r="V1893" s="95"/>
      <c r="W1893" s="95"/>
      <c r="X1893" s="95"/>
      <c r="Y1893" s="95"/>
      <c r="Z1893" s="95"/>
      <c r="AA1893" s="95"/>
      <c r="AB1893" s="95"/>
      <c r="AC1893" s="95"/>
      <c r="AD1893" s="95"/>
    </row>
    <row r="1894" spans="1:30" ht="13.2">
      <c r="A1894" s="95"/>
      <c r="B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  <c r="U1894" s="95"/>
      <c r="V1894" s="95"/>
      <c r="W1894" s="95"/>
      <c r="X1894" s="95"/>
      <c r="Y1894" s="95"/>
      <c r="Z1894" s="95"/>
      <c r="AA1894" s="95"/>
      <c r="AB1894" s="95"/>
      <c r="AC1894" s="95"/>
      <c r="AD1894" s="95"/>
    </row>
    <row r="1895" spans="1:30" ht="13.2">
      <c r="A1895" s="95"/>
      <c r="B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  <c r="U1895" s="95"/>
      <c r="V1895" s="95"/>
      <c r="W1895" s="95"/>
      <c r="X1895" s="95"/>
      <c r="Y1895" s="95"/>
      <c r="Z1895" s="95"/>
      <c r="AA1895" s="95"/>
      <c r="AB1895" s="95"/>
      <c r="AC1895" s="95"/>
      <c r="AD1895" s="95"/>
    </row>
    <row r="1896" spans="1:30" ht="13.2">
      <c r="A1896" s="95"/>
      <c r="B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  <c r="U1896" s="95"/>
      <c r="V1896" s="95"/>
      <c r="W1896" s="95"/>
      <c r="X1896" s="95"/>
      <c r="Y1896" s="95"/>
      <c r="Z1896" s="95"/>
      <c r="AA1896" s="95"/>
      <c r="AB1896" s="95"/>
      <c r="AC1896" s="95"/>
      <c r="AD1896" s="95"/>
    </row>
    <row r="1897" spans="1:30" ht="13.2">
      <c r="A1897" s="95"/>
      <c r="B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  <c r="U1897" s="95"/>
      <c r="V1897" s="95"/>
      <c r="W1897" s="95"/>
      <c r="X1897" s="95"/>
      <c r="Y1897" s="95"/>
      <c r="Z1897" s="95"/>
      <c r="AA1897" s="95"/>
      <c r="AB1897" s="95"/>
      <c r="AC1897" s="95"/>
      <c r="AD1897" s="95"/>
    </row>
    <row r="1898" spans="1:30" ht="13.2">
      <c r="A1898" s="95"/>
      <c r="B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  <c r="U1898" s="95"/>
      <c r="V1898" s="95"/>
      <c r="W1898" s="95"/>
      <c r="X1898" s="95"/>
      <c r="Y1898" s="95"/>
      <c r="Z1898" s="95"/>
      <c r="AA1898" s="95"/>
      <c r="AB1898" s="95"/>
      <c r="AC1898" s="95"/>
      <c r="AD1898" s="95"/>
    </row>
    <row r="1899" spans="1:30" ht="13.2">
      <c r="A1899" s="95"/>
      <c r="B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  <c r="U1899" s="95"/>
      <c r="V1899" s="95"/>
      <c r="W1899" s="95"/>
      <c r="X1899" s="95"/>
      <c r="Y1899" s="95"/>
      <c r="Z1899" s="95"/>
      <c r="AA1899" s="95"/>
      <c r="AB1899" s="95"/>
      <c r="AC1899" s="95"/>
      <c r="AD1899" s="95"/>
    </row>
    <row r="1900" spans="1:30" ht="13.2">
      <c r="A1900" s="95"/>
      <c r="B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  <c r="U1900" s="95"/>
      <c r="V1900" s="95"/>
      <c r="W1900" s="95"/>
      <c r="X1900" s="95"/>
      <c r="Y1900" s="95"/>
      <c r="Z1900" s="95"/>
      <c r="AA1900" s="95"/>
      <c r="AB1900" s="95"/>
      <c r="AC1900" s="95"/>
      <c r="AD1900" s="95"/>
    </row>
    <row r="1901" spans="1:30" ht="13.2">
      <c r="A1901" s="95"/>
      <c r="B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  <c r="U1901" s="95"/>
      <c r="V1901" s="95"/>
      <c r="W1901" s="95"/>
      <c r="X1901" s="95"/>
      <c r="Y1901" s="95"/>
      <c r="Z1901" s="95"/>
      <c r="AA1901" s="95"/>
      <c r="AB1901" s="95"/>
      <c r="AC1901" s="95"/>
      <c r="AD1901" s="95"/>
    </row>
    <row r="1902" spans="1:30" ht="13.2">
      <c r="A1902" s="95"/>
      <c r="B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  <c r="U1902" s="95"/>
      <c r="V1902" s="95"/>
      <c r="W1902" s="95"/>
      <c r="X1902" s="95"/>
      <c r="Y1902" s="95"/>
      <c r="Z1902" s="95"/>
      <c r="AA1902" s="95"/>
      <c r="AB1902" s="95"/>
      <c r="AC1902" s="95"/>
      <c r="AD1902" s="95"/>
    </row>
    <row r="1903" spans="1:30" ht="13.2">
      <c r="A1903" s="95"/>
      <c r="B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  <c r="U1903" s="95"/>
      <c r="V1903" s="95"/>
      <c r="W1903" s="95"/>
      <c r="X1903" s="95"/>
      <c r="Y1903" s="95"/>
      <c r="Z1903" s="95"/>
      <c r="AA1903" s="95"/>
      <c r="AB1903" s="95"/>
      <c r="AC1903" s="95"/>
      <c r="AD1903" s="95"/>
    </row>
    <row r="1904" spans="1:30" ht="13.2">
      <c r="A1904" s="95"/>
      <c r="B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  <c r="U1904" s="95"/>
      <c r="V1904" s="95"/>
      <c r="W1904" s="95"/>
      <c r="X1904" s="95"/>
      <c r="Y1904" s="95"/>
      <c r="Z1904" s="95"/>
      <c r="AA1904" s="95"/>
      <c r="AB1904" s="95"/>
      <c r="AC1904" s="95"/>
      <c r="AD1904" s="95"/>
    </row>
    <row r="1905" spans="1:30" ht="13.2">
      <c r="A1905" s="95"/>
      <c r="B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  <c r="U1905" s="95"/>
      <c r="V1905" s="95"/>
      <c r="W1905" s="95"/>
      <c r="X1905" s="95"/>
      <c r="Y1905" s="95"/>
      <c r="Z1905" s="95"/>
      <c r="AA1905" s="95"/>
      <c r="AB1905" s="95"/>
      <c r="AC1905" s="95"/>
      <c r="AD1905" s="95"/>
    </row>
    <row r="1906" spans="1:30" ht="13.2">
      <c r="A1906" s="95"/>
      <c r="B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  <c r="U1906" s="95"/>
      <c r="V1906" s="95"/>
      <c r="W1906" s="95"/>
      <c r="X1906" s="95"/>
      <c r="Y1906" s="95"/>
      <c r="Z1906" s="95"/>
      <c r="AA1906" s="95"/>
      <c r="AB1906" s="95"/>
      <c r="AC1906" s="95"/>
      <c r="AD1906" s="95"/>
    </row>
    <row r="1907" spans="1:30" ht="13.2">
      <c r="A1907" s="95"/>
      <c r="B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  <c r="U1907" s="95"/>
      <c r="V1907" s="95"/>
      <c r="W1907" s="95"/>
      <c r="X1907" s="95"/>
      <c r="Y1907" s="95"/>
      <c r="Z1907" s="95"/>
      <c r="AA1907" s="95"/>
      <c r="AB1907" s="95"/>
      <c r="AC1907" s="95"/>
      <c r="AD1907" s="95"/>
    </row>
    <row r="1908" spans="1:30" ht="13.2">
      <c r="A1908" s="95"/>
      <c r="B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  <c r="U1908" s="95"/>
      <c r="V1908" s="95"/>
      <c r="W1908" s="95"/>
      <c r="X1908" s="95"/>
      <c r="Y1908" s="95"/>
      <c r="Z1908" s="95"/>
      <c r="AA1908" s="95"/>
      <c r="AB1908" s="95"/>
      <c r="AC1908" s="95"/>
      <c r="AD1908" s="95"/>
    </row>
    <row r="1909" spans="1:30" ht="13.2">
      <c r="A1909" s="95"/>
      <c r="B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  <c r="U1909" s="95"/>
      <c r="V1909" s="95"/>
      <c r="W1909" s="95"/>
      <c r="X1909" s="95"/>
      <c r="Y1909" s="95"/>
      <c r="Z1909" s="95"/>
      <c r="AA1909" s="95"/>
      <c r="AB1909" s="95"/>
      <c r="AC1909" s="95"/>
      <c r="AD1909" s="95"/>
    </row>
    <row r="1910" spans="1:30" ht="13.2">
      <c r="A1910" s="95"/>
      <c r="B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  <c r="U1910" s="95"/>
      <c r="V1910" s="95"/>
      <c r="W1910" s="95"/>
      <c r="X1910" s="95"/>
      <c r="Y1910" s="95"/>
      <c r="Z1910" s="95"/>
      <c r="AA1910" s="95"/>
      <c r="AB1910" s="95"/>
      <c r="AC1910" s="95"/>
      <c r="AD1910" s="95"/>
    </row>
    <row r="1911" spans="1:30" ht="13.2">
      <c r="A1911" s="95"/>
      <c r="B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  <c r="U1911" s="95"/>
      <c r="V1911" s="95"/>
      <c r="W1911" s="95"/>
      <c r="X1911" s="95"/>
      <c r="Y1911" s="95"/>
      <c r="Z1911" s="95"/>
      <c r="AA1911" s="95"/>
      <c r="AB1911" s="95"/>
      <c r="AC1911" s="95"/>
      <c r="AD1911" s="95"/>
    </row>
    <row r="1912" spans="1:30" ht="13.2">
      <c r="A1912" s="95"/>
      <c r="B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  <c r="U1912" s="95"/>
      <c r="V1912" s="95"/>
      <c r="W1912" s="95"/>
      <c r="X1912" s="95"/>
      <c r="Y1912" s="95"/>
      <c r="Z1912" s="95"/>
      <c r="AA1912" s="95"/>
      <c r="AB1912" s="95"/>
      <c r="AC1912" s="95"/>
      <c r="AD1912" s="95"/>
    </row>
    <row r="1913" spans="1:30" ht="13.2">
      <c r="A1913" s="95"/>
      <c r="B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  <c r="U1913" s="95"/>
      <c r="V1913" s="95"/>
      <c r="W1913" s="95"/>
      <c r="X1913" s="95"/>
      <c r="Y1913" s="95"/>
      <c r="Z1913" s="95"/>
      <c r="AA1913" s="95"/>
      <c r="AB1913" s="95"/>
      <c r="AC1913" s="95"/>
      <c r="AD1913" s="95"/>
    </row>
    <row r="1914" spans="1:30" ht="13.2">
      <c r="A1914" s="95"/>
      <c r="B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  <c r="U1914" s="95"/>
      <c r="V1914" s="95"/>
      <c r="W1914" s="95"/>
      <c r="X1914" s="95"/>
      <c r="Y1914" s="95"/>
      <c r="Z1914" s="95"/>
      <c r="AA1914" s="95"/>
      <c r="AB1914" s="95"/>
      <c r="AC1914" s="95"/>
      <c r="AD1914" s="95"/>
    </row>
    <row r="1915" spans="1:30" ht="13.2">
      <c r="A1915" s="95"/>
      <c r="B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  <c r="U1915" s="95"/>
      <c r="V1915" s="95"/>
      <c r="W1915" s="95"/>
      <c r="X1915" s="95"/>
      <c r="Y1915" s="95"/>
      <c r="Z1915" s="95"/>
      <c r="AA1915" s="95"/>
      <c r="AB1915" s="95"/>
      <c r="AC1915" s="95"/>
      <c r="AD1915" s="95"/>
    </row>
    <row r="1916" spans="1:30" ht="13.2">
      <c r="A1916" s="95"/>
      <c r="B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  <c r="U1916" s="95"/>
      <c r="V1916" s="95"/>
      <c r="W1916" s="95"/>
      <c r="X1916" s="95"/>
      <c r="Y1916" s="95"/>
      <c r="Z1916" s="95"/>
      <c r="AA1916" s="95"/>
      <c r="AB1916" s="95"/>
      <c r="AC1916" s="95"/>
      <c r="AD1916" s="95"/>
    </row>
    <row r="1917" spans="1:30" ht="13.2">
      <c r="A1917" s="95"/>
      <c r="B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  <c r="U1917" s="95"/>
      <c r="V1917" s="95"/>
      <c r="W1917" s="95"/>
      <c r="X1917" s="95"/>
      <c r="Y1917" s="95"/>
      <c r="Z1917" s="95"/>
      <c r="AA1917" s="95"/>
      <c r="AB1917" s="95"/>
      <c r="AC1917" s="95"/>
      <c r="AD1917" s="95"/>
    </row>
    <row r="1918" spans="1:30" ht="13.2">
      <c r="A1918" s="95"/>
      <c r="B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  <c r="U1918" s="95"/>
      <c r="V1918" s="95"/>
      <c r="W1918" s="95"/>
      <c r="X1918" s="95"/>
      <c r="Y1918" s="95"/>
      <c r="Z1918" s="95"/>
      <c r="AA1918" s="95"/>
      <c r="AB1918" s="95"/>
      <c r="AC1918" s="95"/>
      <c r="AD1918" s="95"/>
    </row>
    <row r="1919" spans="1:30" ht="13.2">
      <c r="A1919" s="95"/>
      <c r="B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  <c r="U1919" s="95"/>
      <c r="V1919" s="95"/>
      <c r="W1919" s="95"/>
      <c r="X1919" s="95"/>
      <c r="Y1919" s="95"/>
      <c r="Z1919" s="95"/>
      <c r="AA1919" s="95"/>
      <c r="AB1919" s="95"/>
      <c r="AC1919" s="95"/>
      <c r="AD1919" s="95"/>
    </row>
    <row r="1920" spans="1:30" ht="13.2">
      <c r="A1920" s="95"/>
      <c r="B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  <c r="U1920" s="95"/>
      <c r="V1920" s="95"/>
      <c r="W1920" s="95"/>
      <c r="X1920" s="95"/>
      <c r="Y1920" s="95"/>
      <c r="Z1920" s="95"/>
      <c r="AA1920" s="95"/>
      <c r="AB1920" s="95"/>
      <c r="AC1920" s="95"/>
      <c r="AD1920" s="95"/>
    </row>
    <row r="1921" spans="1:30" ht="13.2">
      <c r="A1921" s="95"/>
      <c r="B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  <c r="U1921" s="95"/>
      <c r="V1921" s="95"/>
      <c r="W1921" s="95"/>
      <c r="X1921" s="95"/>
      <c r="Y1921" s="95"/>
      <c r="Z1921" s="95"/>
      <c r="AA1921" s="95"/>
      <c r="AB1921" s="95"/>
      <c r="AC1921" s="95"/>
      <c r="AD1921" s="95"/>
    </row>
    <row r="1922" spans="1:30" ht="13.2">
      <c r="A1922" s="95"/>
      <c r="B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  <c r="U1922" s="95"/>
      <c r="V1922" s="95"/>
      <c r="W1922" s="95"/>
      <c r="X1922" s="95"/>
      <c r="Y1922" s="95"/>
      <c r="Z1922" s="95"/>
      <c r="AA1922" s="95"/>
      <c r="AB1922" s="95"/>
      <c r="AC1922" s="95"/>
      <c r="AD1922" s="95"/>
    </row>
    <row r="1923" spans="1:30" ht="13.2">
      <c r="A1923" s="95"/>
      <c r="B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  <c r="U1923" s="95"/>
      <c r="V1923" s="95"/>
      <c r="W1923" s="95"/>
      <c r="X1923" s="95"/>
      <c r="Y1923" s="95"/>
      <c r="Z1923" s="95"/>
      <c r="AA1923" s="95"/>
      <c r="AB1923" s="95"/>
      <c r="AC1923" s="95"/>
      <c r="AD1923" s="95"/>
    </row>
    <row r="1924" spans="1:30" ht="13.2">
      <c r="A1924" s="95"/>
      <c r="B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  <c r="U1924" s="95"/>
      <c r="V1924" s="95"/>
      <c r="W1924" s="95"/>
      <c r="X1924" s="95"/>
      <c r="Y1924" s="95"/>
      <c r="Z1924" s="95"/>
      <c r="AA1924" s="95"/>
      <c r="AB1924" s="95"/>
      <c r="AC1924" s="95"/>
      <c r="AD1924" s="95"/>
    </row>
    <row r="1925" spans="1:30" ht="13.2">
      <c r="A1925" s="95"/>
      <c r="B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  <c r="U1925" s="95"/>
      <c r="V1925" s="95"/>
      <c r="W1925" s="95"/>
      <c r="X1925" s="95"/>
      <c r="Y1925" s="95"/>
      <c r="Z1925" s="95"/>
      <c r="AA1925" s="95"/>
      <c r="AB1925" s="95"/>
      <c r="AC1925" s="95"/>
      <c r="AD1925" s="95"/>
    </row>
    <row r="1926" spans="1:30" ht="13.2">
      <c r="A1926" s="95"/>
      <c r="B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  <c r="U1926" s="95"/>
      <c r="V1926" s="95"/>
      <c r="W1926" s="95"/>
      <c r="X1926" s="95"/>
      <c r="Y1926" s="95"/>
      <c r="Z1926" s="95"/>
      <c r="AA1926" s="95"/>
      <c r="AB1926" s="95"/>
      <c r="AC1926" s="95"/>
      <c r="AD1926" s="95"/>
    </row>
    <row r="1927" spans="1:30" ht="13.2">
      <c r="A1927" s="95"/>
      <c r="B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  <c r="U1927" s="95"/>
      <c r="V1927" s="95"/>
      <c r="W1927" s="95"/>
      <c r="X1927" s="95"/>
      <c r="Y1927" s="95"/>
      <c r="Z1927" s="95"/>
      <c r="AA1927" s="95"/>
      <c r="AB1927" s="95"/>
      <c r="AC1927" s="95"/>
      <c r="AD1927" s="95"/>
    </row>
    <row r="1928" spans="1:30" ht="13.2">
      <c r="A1928" s="95"/>
      <c r="B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  <c r="U1928" s="95"/>
      <c r="V1928" s="95"/>
      <c r="W1928" s="95"/>
      <c r="X1928" s="95"/>
      <c r="Y1928" s="95"/>
      <c r="Z1928" s="95"/>
      <c r="AA1928" s="95"/>
      <c r="AB1928" s="95"/>
      <c r="AC1928" s="95"/>
      <c r="AD1928" s="95"/>
    </row>
    <row r="1929" spans="1:30" ht="13.2">
      <c r="A1929" s="95"/>
      <c r="B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  <c r="U1929" s="95"/>
      <c r="V1929" s="95"/>
      <c r="W1929" s="95"/>
      <c r="X1929" s="95"/>
      <c r="Y1929" s="95"/>
      <c r="Z1929" s="95"/>
      <c r="AA1929" s="95"/>
      <c r="AB1929" s="95"/>
      <c r="AC1929" s="95"/>
      <c r="AD1929" s="95"/>
    </row>
    <row r="1930" spans="1:30" ht="13.2">
      <c r="A1930" s="95"/>
      <c r="B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  <c r="U1930" s="95"/>
      <c r="V1930" s="95"/>
      <c r="W1930" s="95"/>
      <c r="X1930" s="95"/>
      <c r="Y1930" s="95"/>
      <c r="Z1930" s="95"/>
      <c r="AA1930" s="95"/>
      <c r="AB1930" s="95"/>
      <c r="AC1930" s="95"/>
      <c r="AD1930" s="95"/>
    </row>
    <row r="1931" spans="1:30" ht="13.2">
      <c r="A1931" s="95"/>
      <c r="B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  <c r="U1931" s="95"/>
      <c r="V1931" s="95"/>
      <c r="W1931" s="95"/>
      <c r="X1931" s="95"/>
      <c r="Y1931" s="95"/>
      <c r="Z1931" s="95"/>
      <c r="AA1931" s="95"/>
      <c r="AB1931" s="95"/>
      <c r="AC1931" s="95"/>
      <c r="AD1931" s="95"/>
    </row>
    <row r="1932" spans="1:30" ht="13.2">
      <c r="A1932" s="95"/>
      <c r="B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  <c r="U1932" s="95"/>
      <c r="V1932" s="95"/>
      <c r="W1932" s="95"/>
      <c r="X1932" s="95"/>
      <c r="Y1932" s="95"/>
      <c r="Z1932" s="95"/>
      <c r="AA1932" s="95"/>
      <c r="AB1932" s="95"/>
      <c r="AC1932" s="95"/>
      <c r="AD1932" s="95"/>
    </row>
    <row r="1933" spans="1:30" ht="13.2">
      <c r="A1933" s="95"/>
      <c r="B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  <c r="U1933" s="95"/>
      <c r="V1933" s="95"/>
      <c r="W1933" s="95"/>
      <c r="X1933" s="95"/>
      <c r="Y1933" s="95"/>
      <c r="Z1933" s="95"/>
      <c r="AA1933" s="95"/>
      <c r="AB1933" s="95"/>
      <c r="AC1933" s="95"/>
      <c r="AD1933" s="95"/>
    </row>
    <row r="1934" spans="1:30" ht="13.2">
      <c r="A1934" s="95"/>
      <c r="B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  <c r="U1934" s="95"/>
      <c r="V1934" s="95"/>
      <c r="W1934" s="95"/>
      <c r="X1934" s="95"/>
      <c r="Y1934" s="95"/>
      <c r="Z1934" s="95"/>
      <c r="AA1934" s="95"/>
      <c r="AB1934" s="95"/>
      <c r="AC1934" s="95"/>
      <c r="AD1934" s="95"/>
    </row>
    <row r="1935" spans="1:30" ht="13.2">
      <c r="A1935" s="95"/>
      <c r="B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  <c r="U1935" s="95"/>
      <c r="V1935" s="95"/>
      <c r="W1935" s="95"/>
      <c r="X1935" s="95"/>
      <c r="Y1935" s="95"/>
      <c r="Z1935" s="95"/>
      <c r="AA1935" s="95"/>
      <c r="AB1935" s="95"/>
      <c r="AC1935" s="95"/>
      <c r="AD1935" s="95"/>
    </row>
    <row r="1936" spans="1:30" ht="13.2">
      <c r="A1936" s="95"/>
      <c r="B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  <c r="U1936" s="95"/>
      <c r="V1936" s="95"/>
      <c r="W1936" s="95"/>
      <c r="X1936" s="95"/>
      <c r="Y1936" s="95"/>
      <c r="Z1936" s="95"/>
      <c r="AA1936" s="95"/>
      <c r="AB1936" s="95"/>
      <c r="AC1936" s="95"/>
      <c r="AD1936" s="95"/>
    </row>
    <row r="1937" spans="1:30" ht="13.2">
      <c r="A1937" s="95"/>
      <c r="B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  <c r="U1937" s="95"/>
      <c r="V1937" s="95"/>
      <c r="W1937" s="95"/>
      <c r="X1937" s="95"/>
      <c r="Y1937" s="95"/>
      <c r="Z1937" s="95"/>
      <c r="AA1937" s="95"/>
      <c r="AB1937" s="95"/>
      <c r="AC1937" s="95"/>
      <c r="AD1937" s="95"/>
    </row>
    <row r="1938" spans="1:30" ht="13.2">
      <c r="A1938" s="95"/>
      <c r="B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  <c r="U1938" s="95"/>
      <c r="V1938" s="95"/>
      <c r="W1938" s="95"/>
      <c r="X1938" s="95"/>
      <c r="Y1938" s="95"/>
      <c r="Z1938" s="95"/>
      <c r="AA1938" s="95"/>
      <c r="AB1938" s="95"/>
      <c r="AC1938" s="95"/>
      <c r="AD1938" s="95"/>
    </row>
    <row r="1939" spans="1:30" ht="13.2">
      <c r="A1939" s="95"/>
      <c r="B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  <c r="U1939" s="95"/>
      <c r="V1939" s="95"/>
      <c r="W1939" s="95"/>
      <c r="X1939" s="95"/>
      <c r="Y1939" s="95"/>
      <c r="Z1939" s="95"/>
      <c r="AA1939" s="95"/>
      <c r="AB1939" s="95"/>
      <c r="AC1939" s="95"/>
      <c r="AD1939" s="95"/>
    </row>
    <row r="1940" spans="1:30" ht="13.2">
      <c r="A1940" s="95"/>
      <c r="B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  <c r="U1940" s="95"/>
      <c r="V1940" s="95"/>
      <c r="W1940" s="95"/>
      <c r="X1940" s="95"/>
      <c r="Y1940" s="95"/>
      <c r="Z1940" s="95"/>
      <c r="AA1940" s="95"/>
      <c r="AB1940" s="95"/>
      <c r="AC1940" s="95"/>
      <c r="AD1940" s="95"/>
    </row>
    <row r="1941" spans="1:30" ht="13.2">
      <c r="A1941" s="95"/>
      <c r="B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  <c r="U1941" s="95"/>
      <c r="V1941" s="95"/>
      <c r="W1941" s="95"/>
      <c r="X1941" s="95"/>
      <c r="Y1941" s="95"/>
      <c r="Z1941" s="95"/>
      <c r="AA1941" s="95"/>
      <c r="AB1941" s="95"/>
      <c r="AC1941" s="95"/>
      <c r="AD1941" s="95"/>
    </row>
    <row r="1942" spans="1:30" ht="13.2">
      <c r="A1942" s="95"/>
      <c r="B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  <c r="U1942" s="95"/>
      <c r="V1942" s="95"/>
      <c r="W1942" s="95"/>
      <c r="X1942" s="95"/>
      <c r="Y1942" s="95"/>
      <c r="Z1942" s="95"/>
      <c r="AA1942" s="95"/>
      <c r="AB1942" s="95"/>
      <c r="AC1942" s="95"/>
      <c r="AD1942" s="95"/>
    </row>
    <row r="1943" spans="1:30" ht="13.2">
      <c r="A1943" s="95"/>
      <c r="B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  <c r="U1943" s="95"/>
      <c r="V1943" s="95"/>
      <c r="W1943" s="95"/>
      <c r="X1943" s="95"/>
      <c r="Y1943" s="95"/>
      <c r="Z1943" s="95"/>
      <c r="AA1943" s="95"/>
      <c r="AB1943" s="95"/>
      <c r="AC1943" s="95"/>
      <c r="AD1943" s="95"/>
    </row>
    <row r="1944" spans="1:30" ht="13.2">
      <c r="A1944" s="95"/>
      <c r="B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  <c r="U1944" s="95"/>
      <c r="V1944" s="95"/>
      <c r="W1944" s="95"/>
      <c r="X1944" s="95"/>
      <c r="Y1944" s="95"/>
      <c r="Z1944" s="95"/>
      <c r="AA1944" s="95"/>
      <c r="AB1944" s="95"/>
      <c r="AC1944" s="95"/>
      <c r="AD1944" s="95"/>
    </row>
    <row r="1945" spans="1:30" ht="13.2">
      <c r="A1945" s="95"/>
      <c r="B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  <c r="U1945" s="95"/>
      <c r="V1945" s="95"/>
      <c r="W1945" s="95"/>
      <c r="X1945" s="95"/>
      <c r="Y1945" s="95"/>
      <c r="Z1945" s="95"/>
      <c r="AA1945" s="95"/>
      <c r="AB1945" s="95"/>
      <c r="AC1945" s="95"/>
      <c r="AD1945" s="95"/>
    </row>
    <row r="1946" spans="1:30" ht="13.2">
      <c r="A1946" s="95"/>
      <c r="B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  <c r="U1946" s="95"/>
      <c r="V1946" s="95"/>
      <c r="W1946" s="95"/>
      <c r="X1946" s="95"/>
      <c r="Y1946" s="95"/>
      <c r="Z1946" s="95"/>
      <c r="AA1946" s="95"/>
      <c r="AB1946" s="95"/>
      <c r="AC1946" s="95"/>
      <c r="AD1946" s="95"/>
    </row>
    <row r="1947" spans="1:30" ht="13.2">
      <c r="A1947" s="95"/>
      <c r="B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  <c r="U1947" s="95"/>
      <c r="V1947" s="95"/>
      <c r="W1947" s="95"/>
      <c r="X1947" s="95"/>
      <c r="Y1947" s="95"/>
      <c r="Z1947" s="95"/>
      <c r="AA1947" s="95"/>
      <c r="AB1947" s="95"/>
      <c r="AC1947" s="95"/>
      <c r="AD1947" s="95"/>
    </row>
    <row r="1948" spans="1:30" ht="13.2">
      <c r="A1948" s="95"/>
      <c r="B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  <c r="U1948" s="95"/>
      <c r="V1948" s="95"/>
      <c r="W1948" s="95"/>
      <c r="X1948" s="95"/>
      <c r="Y1948" s="95"/>
      <c r="Z1948" s="95"/>
      <c r="AA1948" s="95"/>
      <c r="AB1948" s="95"/>
      <c r="AC1948" s="95"/>
      <c r="AD1948" s="95"/>
    </row>
    <row r="1949" spans="1:30" ht="13.2">
      <c r="A1949" s="95"/>
      <c r="B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  <c r="U1949" s="95"/>
      <c r="V1949" s="95"/>
      <c r="W1949" s="95"/>
      <c r="X1949" s="95"/>
      <c r="Y1949" s="95"/>
      <c r="Z1949" s="95"/>
      <c r="AA1949" s="95"/>
      <c r="AB1949" s="95"/>
      <c r="AC1949" s="95"/>
      <c r="AD1949" s="95"/>
    </row>
    <row r="1950" spans="1:30" ht="13.2">
      <c r="A1950" s="95"/>
      <c r="B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  <c r="U1950" s="95"/>
      <c r="V1950" s="95"/>
      <c r="W1950" s="95"/>
      <c r="X1950" s="95"/>
      <c r="Y1950" s="95"/>
      <c r="Z1950" s="95"/>
      <c r="AA1950" s="95"/>
      <c r="AB1950" s="95"/>
      <c r="AC1950" s="95"/>
      <c r="AD1950" s="95"/>
    </row>
    <row r="1951" spans="1:30" ht="13.2">
      <c r="A1951" s="95"/>
      <c r="B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  <c r="U1951" s="95"/>
      <c r="V1951" s="95"/>
      <c r="W1951" s="95"/>
      <c r="X1951" s="95"/>
      <c r="Y1951" s="95"/>
      <c r="Z1951" s="95"/>
      <c r="AA1951" s="95"/>
      <c r="AB1951" s="95"/>
      <c r="AC1951" s="95"/>
      <c r="AD1951" s="95"/>
    </row>
    <row r="1952" spans="1:30" ht="13.2">
      <c r="A1952" s="95"/>
      <c r="B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  <c r="U1952" s="95"/>
      <c r="V1952" s="95"/>
      <c r="W1952" s="95"/>
      <c r="X1952" s="95"/>
      <c r="Y1952" s="95"/>
      <c r="Z1952" s="95"/>
      <c r="AA1952" s="95"/>
      <c r="AB1952" s="95"/>
      <c r="AC1952" s="95"/>
      <c r="AD1952" s="95"/>
    </row>
    <row r="1953" spans="1:30" ht="13.2">
      <c r="A1953" s="95"/>
      <c r="B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  <c r="U1953" s="95"/>
      <c r="V1953" s="95"/>
      <c r="W1953" s="95"/>
      <c r="X1953" s="95"/>
      <c r="Y1953" s="95"/>
      <c r="Z1953" s="95"/>
      <c r="AA1953" s="95"/>
      <c r="AB1953" s="95"/>
      <c r="AC1953" s="95"/>
      <c r="AD1953" s="95"/>
    </row>
    <row r="1954" spans="1:30" ht="13.2">
      <c r="A1954" s="95"/>
      <c r="B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  <c r="U1954" s="95"/>
      <c r="V1954" s="95"/>
      <c r="W1954" s="95"/>
      <c r="X1954" s="95"/>
      <c r="Y1954" s="95"/>
      <c r="Z1954" s="95"/>
      <c r="AA1954" s="95"/>
      <c r="AB1954" s="95"/>
      <c r="AC1954" s="95"/>
      <c r="AD1954" s="95"/>
    </row>
    <row r="1955" spans="1:30" ht="13.2">
      <c r="A1955" s="95"/>
      <c r="B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  <c r="U1955" s="95"/>
      <c r="V1955" s="95"/>
      <c r="W1955" s="95"/>
      <c r="X1955" s="95"/>
      <c r="Y1955" s="95"/>
      <c r="Z1955" s="95"/>
      <c r="AA1955" s="95"/>
      <c r="AB1955" s="95"/>
      <c r="AC1955" s="95"/>
      <c r="AD1955" s="95"/>
    </row>
    <row r="1956" spans="1:30" ht="13.2">
      <c r="A1956" s="95"/>
      <c r="B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  <c r="U1956" s="95"/>
      <c r="V1956" s="95"/>
      <c r="W1956" s="95"/>
      <c r="X1956" s="95"/>
      <c r="Y1956" s="95"/>
      <c r="Z1956" s="95"/>
      <c r="AA1956" s="95"/>
      <c r="AB1956" s="95"/>
      <c r="AC1956" s="95"/>
      <c r="AD1956" s="95"/>
    </row>
    <row r="1957" spans="1:30" ht="13.2">
      <c r="A1957" s="95"/>
      <c r="B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  <c r="U1957" s="95"/>
      <c r="V1957" s="95"/>
      <c r="W1957" s="95"/>
      <c r="X1957" s="95"/>
      <c r="Y1957" s="95"/>
      <c r="Z1957" s="95"/>
      <c r="AA1957" s="95"/>
      <c r="AB1957" s="95"/>
      <c r="AC1957" s="95"/>
      <c r="AD1957" s="95"/>
    </row>
    <row r="1958" spans="1:30" ht="13.2">
      <c r="A1958" s="95"/>
      <c r="B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  <c r="U1958" s="95"/>
      <c r="V1958" s="95"/>
      <c r="W1958" s="95"/>
      <c r="X1958" s="95"/>
      <c r="Y1958" s="95"/>
      <c r="Z1958" s="95"/>
      <c r="AA1958" s="95"/>
      <c r="AB1958" s="95"/>
      <c r="AC1958" s="95"/>
      <c r="AD1958" s="95"/>
    </row>
    <row r="1959" spans="1:30" ht="13.2">
      <c r="A1959" s="95"/>
      <c r="B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  <c r="U1959" s="95"/>
      <c r="V1959" s="95"/>
      <c r="W1959" s="95"/>
      <c r="X1959" s="95"/>
      <c r="Y1959" s="95"/>
      <c r="Z1959" s="95"/>
      <c r="AA1959" s="95"/>
      <c r="AB1959" s="95"/>
      <c r="AC1959" s="95"/>
      <c r="AD1959" s="95"/>
    </row>
    <row r="1960" spans="1:30" ht="13.2">
      <c r="A1960" s="95"/>
      <c r="B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  <c r="U1960" s="95"/>
      <c r="V1960" s="95"/>
      <c r="W1960" s="95"/>
      <c r="X1960" s="95"/>
      <c r="Y1960" s="95"/>
      <c r="Z1960" s="95"/>
      <c r="AA1960" s="95"/>
      <c r="AB1960" s="95"/>
      <c r="AC1960" s="95"/>
      <c r="AD1960" s="95"/>
    </row>
    <row r="1961" spans="1:30" ht="13.2">
      <c r="A1961" s="95"/>
      <c r="B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  <c r="U1961" s="95"/>
      <c r="V1961" s="95"/>
      <c r="W1961" s="95"/>
      <c r="X1961" s="95"/>
      <c r="Y1961" s="95"/>
      <c r="Z1961" s="95"/>
      <c r="AA1961" s="95"/>
      <c r="AB1961" s="95"/>
      <c r="AC1961" s="95"/>
      <c r="AD1961" s="95"/>
    </row>
    <row r="1962" spans="1:30" ht="13.2">
      <c r="A1962" s="95"/>
      <c r="B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  <c r="U1962" s="95"/>
      <c r="V1962" s="95"/>
      <c r="W1962" s="95"/>
      <c r="X1962" s="95"/>
      <c r="Y1962" s="95"/>
      <c r="Z1962" s="95"/>
      <c r="AA1962" s="95"/>
      <c r="AB1962" s="95"/>
      <c r="AC1962" s="95"/>
      <c r="AD1962" s="95"/>
    </row>
    <row r="1963" spans="1:30" ht="13.2">
      <c r="A1963" s="95"/>
      <c r="B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  <c r="U1963" s="95"/>
      <c r="V1963" s="95"/>
      <c r="W1963" s="95"/>
      <c r="X1963" s="95"/>
      <c r="Y1963" s="95"/>
      <c r="Z1963" s="95"/>
      <c r="AA1963" s="95"/>
      <c r="AB1963" s="95"/>
      <c r="AC1963" s="95"/>
      <c r="AD1963" s="95"/>
    </row>
    <row r="1964" spans="1:30" ht="13.2">
      <c r="A1964" s="95"/>
      <c r="B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  <c r="U1964" s="95"/>
      <c r="V1964" s="95"/>
      <c r="W1964" s="95"/>
      <c r="X1964" s="95"/>
      <c r="Y1964" s="95"/>
      <c r="Z1964" s="95"/>
      <c r="AA1964" s="95"/>
      <c r="AB1964" s="95"/>
      <c r="AC1964" s="95"/>
      <c r="AD1964" s="95"/>
    </row>
    <row r="1965" spans="1:30" ht="13.2">
      <c r="A1965" s="95"/>
      <c r="B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  <c r="U1965" s="95"/>
      <c r="V1965" s="95"/>
      <c r="W1965" s="95"/>
      <c r="X1965" s="95"/>
      <c r="Y1965" s="95"/>
      <c r="Z1965" s="95"/>
      <c r="AA1965" s="95"/>
      <c r="AB1965" s="95"/>
      <c r="AC1965" s="95"/>
      <c r="AD1965" s="95"/>
    </row>
    <row r="1966" spans="1:30" ht="13.2">
      <c r="A1966" s="95"/>
      <c r="B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  <c r="U1966" s="95"/>
      <c r="V1966" s="95"/>
      <c r="W1966" s="95"/>
      <c r="X1966" s="95"/>
      <c r="Y1966" s="95"/>
      <c r="Z1966" s="95"/>
      <c r="AA1966" s="95"/>
      <c r="AB1966" s="95"/>
      <c r="AC1966" s="95"/>
      <c r="AD1966" s="95"/>
    </row>
    <row r="1967" spans="1:30" ht="13.2">
      <c r="A1967" s="95"/>
      <c r="B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  <c r="U1967" s="95"/>
      <c r="V1967" s="95"/>
      <c r="W1967" s="95"/>
      <c r="X1967" s="95"/>
      <c r="Y1967" s="95"/>
      <c r="Z1967" s="95"/>
      <c r="AA1967" s="95"/>
      <c r="AB1967" s="95"/>
      <c r="AC1967" s="95"/>
      <c r="AD1967" s="95"/>
    </row>
    <row r="1968" spans="1:30" ht="13.2">
      <c r="A1968" s="95"/>
      <c r="B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  <c r="U1968" s="95"/>
      <c r="V1968" s="95"/>
      <c r="W1968" s="95"/>
      <c r="X1968" s="95"/>
      <c r="Y1968" s="95"/>
      <c r="Z1968" s="95"/>
      <c r="AA1968" s="95"/>
      <c r="AB1968" s="95"/>
      <c r="AC1968" s="95"/>
      <c r="AD1968" s="95"/>
    </row>
    <row r="1969" spans="1:30" ht="13.2">
      <c r="A1969" s="95"/>
      <c r="B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  <c r="U1969" s="95"/>
      <c r="V1969" s="95"/>
      <c r="W1969" s="95"/>
      <c r="X1969" s="95"/>
      <c r="Y1969" s="95"/>
      <c r="Z1969" s="95"/>
      <c r="AA1969" s="95"/>
      <c r="AB1969" s="95"/>
      <c r="AC1969" s="95"/>
      <c r="AD1969" s="95"/>
    </row>
    <row r="1970" spans="1:30" ht="13.2">
      <c r="A1970" s="95"/>
      <c r="B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  <c r="U1970" s="95"/>
      <c r="V1970" s="95"/>
      <c r="W1970" s="95"/>
      <c r="X1970" s="95"/>
      <c r="Y1970" s="95"/>
      <c r="Z1970" s="95"/>
      <c r="AA1970" s="95"/>
      <c r="AB1970" s="95"/>
      <c r="AC1970" s="95"/>
      <c r="AD1970" s="95"/>
    </row>
    <row r="1971" spans="1:30" ht="13.2">
      <c r="A1971" s="95"/>
      <c r="B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  <c r="U1971" s="95"/>
      <c r="V1971" s="95"/>
      <c r="W1971" s="95"/>
      <c r="X1971" s="95"/>
      <c r="Y1971" s="95"/>
      <c r="Z1971" s="95"/>
      <c r="AA1971" s="95"/>
      <c r="AB1971" s="95"/>
      <c r="AC1971" s="95"/>
      <c r="AD1971" s="95"/>
    </row>
    <row r="1972" spans="1:30" ht="13.2">
      <c r="A1972" s="95"/>
      <c r="B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  <c r="U1972" s="95"/>
      <c r="V1972" s="95"/>
      <c r="W1972" s="95"/>
      <c r="X1972" s="95"/>
      <c r="Y1972" s="95"/>
      <c r="Z1972" s="95"/>
      <c r="AA1972" s="95"/>
      <c r="AB1972" s="95"/>
      <c r="AC1972" s="95"/>
      <c r="AD1972" s="95"/>
    </row>
    <row r="1973" spans="1:30" ht="13.2">
      <c r="A1973" s="95"/>
      <c r="B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  <c r="U1973" s="95"/>
      <c r="V1973" s="95"/>
      <c r="W1973" s="95"/>
      <c r="X1973" s="95"/>
      <c r="Y1973" s="95"/>
      <c r="Z1973" s="95"/>
      <c r="AA1973" s="95"/>
      <c r="AB1973" s="95"/>
      <c r="AC1973" s="95"/>
      <c r="AD1973" s="95"/>
    </row>
    <row r="1974" spans="1:30" ht="13.2">
      <c r="A1974" s="95"/>
      <c r="B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  <c r="U1974" s="95"/>
      <c r="V1974" s="95"/>
      <c r="W1974" s="95"/>
      <c r="X1974" s="95"/>
      <c r="Y1974" s="95"/>
      <c r="Z1974" s="95"/>
      <c r="AA1974" s="95"/>
      <c r="AB1974" s="95"/>
      <c r="AC1974" s="95"/>
      <c r="AD1974" s="95"/>
    </row>
    <row r="1975" spans="1:30" ht="13.2">
      <c r="A1975" s="95"/>
      <c r="B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  <c r="U1975" s="95"/>
      <c r="V1975" s="95"/>
      <c r="W1975" s="95"/>
      <c r="X1975" s="95"/>
      <c r="Y1975" s="95"/>
      <c r="Z1975" s="95"/>
      <c r="AA1975" s="95"/>
      <c r="AB1975" s="95"/>
      <c r="AC1975" s="95"/>
      <c r="AD1975" s="95"/>
    </row>
    <row r="1976" spans="1:30" ht="13.2">
      <c r="A1976" s="95"/>
      <c r="B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  <c r="U1976" s="95"/>
      <c r="V1976" s="95"/>
      <c r="W1976" s="95"/>
      <c r="X1976" s="95"/>
      <c r="Y1976" s="95"/>
      <c r="Z1976" s="95"/>
      <c r="AA1976" s="95"/>
      <c r="AB1976" s="95"/>
      <c r="AC1976" s="95"/>
      <c r="AD1976" s="95"/>
    </row>
    <row r="1977" spans="1:30" ht="13.2">
      <c r="A1977" s="95"/>
      <c r="B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  <c r="U1977" s="95"/>
      <c r="V1977" s="95"/>
      <c r="W1977" s="95"/>
      <c r="X1977" s="95"/>
      <c r="Y1977" s="95"/>
      <c r="Z1977" s="95"/>
      <c r="AA1977" s="95"/>
      <c r="AB1977" s="95"/>
      <c r="AC1977" s="95"/>
      <c r="AD1977" s="95"/>
    </row>
    <row r="1978" spans="1:30" ht="13.2">
      <c r="A1978" s="95"/>
      <c r="B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  <c r="U1978" s="95"/>
      <c r="V1978" s="95"/>
      <c r="W1978" s="95"/>
      <c r="X1978" s="95"/>
      <c r="Y1978" s="95"/>
      <c r="Z1978" s="95"/>
      <c r="AA1978" s="95"/>
      <c r="AB1978" s="95"/>
      <c r="AC1978" s="95"/>
      <c r="AD1978" s="95"/>
    </row>
    <row r="1979" spans="1:30" ht="13.2">
      <c r="A1979" s="95"/>
      <c r="B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  <c r="U1979" s="95"/>
      <c r="V1979" s="95"/>
      <c r="W1979" s="95"/>
      <c r="X1979" s="95"/>
      <c r="Y1979" s="95"/>
      <c r="Z1979" s="95"/>
      <c r="AA1979" s="95"/>
      <c r="AB1979" s="95"/>
      <c r="AC1979" s="95"/>
      <c r="AD1979" s="95"/>
    </row>
    <row r="1980" spans="1:30" ht="13.2">
      <c r="A1980" s="95"/>
      <c r="B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  <c r="U1980" s="95"/>
      <c r="V1980" s="95"/>
      <c r="W1980" s="95"/>
      <c r="X1980" s="95"/>
      <c r="Y1980" s="95"/>
      <c r="Z1980" s="95"/>
      <c r="AA1980" s="95"/>
      <c r="AB1980" s="95"/>
      <c r="AC1980" s="95"/>
      <c r="AD1980" s="95"/>
    </row>
    <row r="1981" spans="1:30" ht="13.2">
      <c r="A1981" s="95"/>
      <c r="B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  <c r="U1981" s="95"/>
      <c r="V1981" s="95"/>
      <c r="W1981" s="95"/>
      <c r="X1981" s="95"/>
      <c r="Y1981" s="95"/>
      <c r="Z1981" s="95"/>
      <c r="AA1981" s="95"/>
      <c r="AB1981" s="95"/>
      <c r="AC1981" s="95"/>
      <c r="AD1981" s="95"/>
    </row>
    <row r="1982" spans="1:30" ht="13.2">
      <c r="A1982" s="95"/>
      <c r="B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  <c r="U1982" s="95"/>
      <c r="V1982" s="95"/>
      <c r="W1982" s="95"/>
      <c r="X1982" s="95"/>
      <c r="Y1982" s="95"/>
      <c r="Z1982" s="95"/>
      <c r="AA1982" s="95"/>
      <c r="AB1982" s="95"/>
      <c r="AC1982" s="95"/>
      <c r="AD1982" s="95"/>
    </row>
    <row r="1983" spans="1:30" ht="13.2">
      <c r="A1983" s="95"/>
      <c r="B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  <c r="U1983" s="95"/>
      <c r="V1983" s="95"/>
      <c r="W1983" s="95"/>
      <c r="X1983" s="95"/>
      <c r="Y1983" s="95"/>
      <c r="Z1983" s="95"/>
      <c r="AA1983" s="95"/>
      <c r="AB1983" s="95"/>
      <c r="AC1983" s="95"/>
      <c r="AD1983" s="95"/>
    </row>
    <row r="1984" spans="1:30" ht="13.2">
      <c r="A1984" s="95"/>
      <c r="B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  <c r="U1984" s="95"/>
      <c r="V1984" s="95"/>
      <c r="W1984" s="95"/>
      <c r="X1984" s="95"/>
      <c r="Y1984" s="95"/>
      <c r="Z1984" s="95"/>
      <c r="AA1984" s="95"/>
      <c r="AB1984" s="95"/>
      <c r="AC1984" s="95"/>
      <c r="AD1984" s="95"/>
    </row>
    <row r="1985" spans="1:30" ht="13.2">
      <c r="A1985" s="95"/>
      <c r="B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  <c r="U1985" s="95"/>
      <c r="V1985" s="95"/>
      <c r="W1985" s="95"/>
      <c r="X1985" s="95"/>
      <c r="Y1985" s="95"/>
      <c r="Z1985" s="95"/>
      <c r="AA1985" s="95"/>
      <c r="AB1985" s="95"/>
      <c r="AC1985" s="95"/>
      <c r="AD1985" s="95"/>
    </row>
    <row r="1986" spans="1:30" ht="13.2">
      <c r="A1986" s="95"/>
      <c r="B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  <c r="U1986" s="95"/>
      <c r="V1986" s="95"/>
      <c r="W1986" s="95"/>
      <c r="X1986" s="95"/>
      <c r="Y1986" s="95"/>
      <c r="Z1986" s="95"/>
      <c r="AA1986" s="95"/>
      <c r="AB1986" s="95"/>
      <c r="AC1986" s="95"/>
      <c r="AD1986" s="95"/>
    </row>
    <row r="1987" spans="1:30" ht="13.2">
      <c r="A1987" s="95"/>
      <c r="B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  <c r="U1987" s="95"/>
      <c r="V1987" s="95"/>
      <c r="W1987" s="95"/>
      <c r="X1987" s="95"/>
      <c r="Y1987" s="95"/>
      <c r="Z1987" s="95"/>
      <c r="AA1987" s="95"/>
      <c r="AB1987" s="95"/>
      <c r="AC1987" s="95"/>
      <c r="AD1987" s="95"/>
    </row>
    <row r="1988" spans="1:30" ht="13.2">
      <c r="A1988" s="95"/>
      <c r="B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  <c r="U1988" s="95"/>
      <c r="V1988" s="95"/>
      <c r="W1988" s="95"/>
      <c r="X1988" s="95"/>
      <c r="Y1988" s="95"/>
      <c r="Z1988" s="95"/>
      <c r="AA1988" s="95"/>
      <c r="AB1988" s="95"/>
      <c r="AC1988" s="95"/>
      <c r="AD1988" s="95"/>
    </row>
    <row r="1989" spans="1:30" ht="13.2">
      <c r="A1989" s="95"/>
      <c r="B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  <c r="U1989" s="95"/>
      <c r="V1989" s="95"/>
      <c r="W1989" s="95"/>
      <c r="X1989" s="95"/>
      <c r="Y1989" s="95"/>
      <c r="Z1989" s="95"/>
      <c r="AA1989" s="95"/>
      <c r="AB1989" s="95"/>
      <c r="AC1989" s="95"/>
      <c r="AD1989" s="95"/>
    </row>
    <row r="1990" spans="1:30" ht="13.2">
      <c r="A1990" s="95"/>
      <c r="B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  <c r="U1990" s="95"/>
      <c r="V1990" s="95"/>
      <c r="W1990" s="95"/>
      <c r="X1990" s="95"/>
      <c r="Y1990" s="95"/>
      <c r="Z1990" s="95"/>
      <c r="AA1990" s="95"/>
      <c r="AB1990" s="95"/>
      <c r="AC1990" s="95"/>
      <c r="AD1990" s="95"/>
    </row>
    <row r="1991" spans="1:30" ht="13.2">
      <c r="A1991" s="95"/>
      <c r="B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  <c r="U1991" s="95"/>
      <c r="V1991" s="95"/>
      <c r="W1991" s="95"/>
      <c r="X1991" s="95"/>
      <c r="Y1991" s="95"/>
      <c r="Z1991" s="95"/>
      <c r="AA1991" s="95"/>
      <c r="AB1991" s="95"/>
      <c r="AC1991" s="95"/>
      <c r="AD1991" s="95"/>
    </row>
    <row r="1992" spans="1:30" ht="13.2">
      <c r="A1992" s="95"/>
      <c r="B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  <c r="U1992" s="95"/>
      <c r="V1992" s="95"/>
      <c r="W1992" s="95"/>
      <c r="X1992" s="95"/>
      <c r="Y1992" s="95"/>
      <c r="Z1992" s="95"/>
      <c r="AA1992" s="95"/>
      <c r="AB1992" s="95"/>
      <c r="AC1992" s="95"/>
      <c r="AD1992" s="95"/>
    </row>
    <row r="1993" spans="1:30" ht="13.2">
      <c r="A1993" s="95"/>
      <c r="B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  <c r="U1993" s="95"/>
      <c r="V1993" s="95"/>
      <c r="W1993" s="95"/>
      <c r="X1993" s="95"/>
      <c r="Y1993" s="95"/>
      <c r="Z1993" s="95"/>
      <c r="AA1993" s="95"/>
      <c r="AB1993" s="95"/>
      <c r="AC1993" s="95"/>
      <c r="AD1993" s="95"/>
    </row>
    <row r="1994" spans="1:30" ht="13.2">
      <c r="A1994" s="95"/>
      <c r="B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  <c r="U1994" s="95"/>
      <c r="V1994" s="95"/>
      <c r="W1994" s="95"/>
      <c r="X1994" s="95"/>
      <c r="Y1994" s="95"/>
      <c r="Z1994" s="95"/>
      <c r="AA1994" s="95"/>
      <c r="AB1994" s="95"/>
      <c r="AC1994" s="95"/>
      <c r="AD1994" s="95"/>
    </row>
    <row r="1995" spans="1:30" ht="13.2">
      <c r="A1995" s="95"/>
      <c r="B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  <c r="U1995" s="95"/>
      <c r="V1995" s="95"/>
      <c r="W1995" s="95"/>
      <c r="X1995" s="95"/>
      <c r="Y1995" s="95"/>
      <c r="Z1995" s="95"/>
      <c r="AA1995" s="95"/>
      <c r="AB1995" s="95"/>
      <c r="AC1995" s="95"/>
      <c r="AD1995" s="95"/>
    </row>
    <row r="1996" spans="1:30" ht="13.2">
      <c r="A1996" s="95"/>
      <c r="B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  <c r="U1996" s="95"/>
      <c r="V1996" s="95"/>
      <c r="W1996" s="95"/>
      <c r="X1996" s="95"/>
      <c r="Y1996" s="95"/>
      <c r="Z1996" s="95"/>
      <c r="AA1996" s="95"/>
      <c r="AB1996" s="95"/>
      <c r="AC1996" s="95"/>
      <c r="AD1996" s="95"/>
    </row>
    <row r="1997" spans="1:30" ht="13.2">
      <c r="A1997" s="95"/>
      <c r="B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  <c r="U1997" s="95"/>
      <c r="V1997" s="95"/>
      <c r="W1997" s="95"/>
      <c r="X1997" s="95"/>
      <c r="Y1997" s="95"/>
      <c r="Z1997" s="95"/>
      <c r="AA1997" s="95"/>
      <c r="AB1997" s="95"/>
      <c r="AC1997" s="95"/>
      <c r="AD1997" s="95"/>
    </row>
    <row r="1998" spans="1:30" ht="13.2">
      <c r="A1998" s="95"/>
      <c r="B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  <c r="U1998" s="95"/>
      <c r="V1998" s="95"/>
      <c r="W1998" s="95"/>
      <c r="X1998" s="95"/>
      <c r="Y1998" s="95"/>
      <c r="Z1998" s="95"/>
      <c r="AA1998" s="95"/>
      <c r="AB1998" s="95"/>
      <c r="AC1998" s="95"/>
      <c r="AD1998" s="95"/>
    </row>
    <row r="1999" spans="1:30" ht="13.2">
      <c r="A1999" s="95"/>
      <c r="B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  <c r="U1999" s="95"/>
      <c r="V1999" s="95"/>
      <c r="W1999" s="95"/>
      <c r="X1999" s="95"/>
      <c r="Y1999" s="95"/>
      <c r="Z1999" s="95"/>
      <c r="AA1999" s="95"/>
      <c r="AB1999" s="95"/>
      <c r="AC1999" s="95"/>
      <c r="AD1999" s="95"/>
    </row>
    <row r="2000" spans="1:30" ht="13.2">
      <c r="A2000" s="95"/>
      <c r="B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  <c r="U2000" s="95"/>
      <c r="V2000" s="95"/>
      <c r="W2000" s="95"/>
      <c r="X2000" s="95"/>
      <c r="Y2000" s="95"/>
      <c r="Z2000" s="95"/>
      <c r="AA2000" s="95"/>
      <c r="AB2000" s="95"/>
      <c r="AC2000" s="95"/>
      <c r="AD2000" s="95"/>
    </row>
    <row r="2001" spans="1:30" ht="13.2">
      <c r="A2001" s="95"/>
      <c r="B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  <c r="U2001" s="95"/>
      <c r="V2001" s="95"/>
      <c r="W2001" s="95"/>
      <c r="X2001" s="95"/>
      <c r="Y2001" s="95"/>
      <c r="Z2001" s="95"/>
      <c r="AA2001" s="95"/>
      <c r="AB2001" s="95"/>
      <c r="AC2001" s="95"/>
      <c r="AD2001" s="95"/>
    </row>
    <row r="2002" spans="1:30" ht="13.2">
      <c r="A2002" s="95"/>
      <c r="B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  <c r="U2002" s="95"/>
      <c r="V2002" s="95"/>
      <c r="W2002" s="95"/>
      <c r="X2002" s="95"/>
      <c r="Y2002" s="95"/>
      <c r="Z2002" s="95"/>
      <c r="AA2002" s="95"/>
      <c r="AB2002" s="95"/>
      <c r="AC2002" s="95"/>
      <c r="AD2002" s="95"/>
    </row>
    <row r="2003" spans="1:30" ht="13.2">
      <c r="A2003" s="95"/>
      <c r="B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  <c r="U2003" s="95"/>
      <c r="V2003" s="95"/>
      <c r="W2003" s="95"/>
      <c r="X2003" s="95"/>
      <c r="Y2003" s="95"/>
      <c r="Z2003" s="95"/>
      <c r="AA2003" s="95"/>
      <c r="AB2003" s="95"/>
      <c r="AC2003" s="95"/>
      <c r="AD2003" s="95"/>
    </row>
    <row r="2004" spans="1:30" ht="13.2">
      <c r="A2004" s="95"/>
      <c r="B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  <c r="U2004" s="95"/>
      <c r="V2004" s="95"/>
      <c r="W2004" s="95"/>
      <c r="X2004" s="95"/>
      <c r="Y2004" s="95"/>
      <c r="Z2004" s="95"/>
      <c r="AA2004" s="95"/>
      <c r="AB2004" s="95"/>
      <c r="AC2004" s="95"/>
      <c r="AD2004" s="95"/>
    </row>
    <row r="2005" spans="1:30" ht="13.2">
      <c r="A2005" s="95"/>
      <c r="B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  <c r="U2005" s="95"/>
      <c r="V2005" s="95"/>
      <c r="W2005" s="95"/>
      <c r="X2005" s="95"/>
      <c r="Y2005" s="95"/>
      <c r="Z2005" s="95"/>
      <c r="AA2005" s="95"/>
      <c r="AB2005" s="95"/>
      <c r="AC2005" s="95"/>
      <c r="AD2005" s="95"/>
    </row>
    <row r="2006" spans="1:30" ht="13.2">
      <c r="A2006" s="95"/>
      <c r="B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  <c r="U2006" s="95"/>
      <c r="V2006" s="95"/>
      <c r="W2006" s="95"/>
      <c r="X2006" s="95"/>
      <c r="Y2006" s="95"/>
      <c r="Z2006" s="95"/>
      <c r="AA2006" s="95"/>
      <c r="AB2006" s="95"/>
      <c r="AC2006" s="95"/>
      <c r="AD2006" s="95"/>
    </row>
    <row r="2007" spans="1:30" ht="13.2">
      <c r="A2007" s="95"/>
      <c r="B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  <c r="U2007" s="95"/>
      <c r="V2007" s="95"/>
      <c r="W2007" s="95"/>
      <c r="X2007" s="95"/>
      <c r="Y2007" s="95"/>
      <c r="Z2007" s="95"/>
      <c r="AA2007" s="95"/>
      <c r="AB2007" s="95"/>
      <c r="AC2007" s="95"/>
      <c r="AD2007" s="95"/>
    </row>
    <row r="2008" spans="1:30" ht="13.2">
      <c r="A2008" s="95"/>
      <c r="B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  <c r="U2008" s="95"/>
      <c r="V2008" s="95"/>
      <c r="W2008" s="95"/>
      <c r="X2008" s="95"/>
      <c r="Y2008" s="95"/>
      <c r="Z2008" s="95"/>
      <c r="AA2008" s="95"/>
      <c r="AB2008" s="95"/>
      <c r="AC2008" s="95"/>
      <c r="AD2008" s="95"/>
    </row>
    <row r="2009" spans="1:30" ht="13.2">
      <c r="A2009" s="95"/>
      <c r="B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  <c r="U2009" s="95"/>
      <c r="V2009" s="95"/>
      <c r="W2009" s="95"/>
      <c r="X2009" s="95"/>
      <c r="Y2009" s="95"/>
      <c r="Z2009" s="95"/>
      <c r="AA2009" s="95"/>
      <c r="AB2009" s="95"/>
      <c r="AC2009" s="95"/>
      <c r="AD2009" s="95"/>
    </row>
    <row r="2010" spans="1:30" ht="13.2">
      <c r="A2010" s="95"/>
      <c r="B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  <c r="U2010" s="95"/>
      <c r="V2010" s="95"/>
      <c r="W2010" s="95"/>
      <c r="X2010" s="95"/>
      <c r="Y2010" s="95"/>
      <c r="Z2010" s="95"/>
      <c r="AA2010" s="95"/>
      <c r="AB2010" s="95"/>
      <c r="AC2010" s="95"/>
      <c r="AD2010" s="95"/>
    </row>
    <row r="2011" spans="1:30" ht="13.2">
      <c r="A2011" s="95"/>
      <c r="B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  <c r="U2011" s="95"/>
      <c r="V2011" s="95"/>
      <c r="W2011" s="95"/>
      <c r="X2011" s="95"/>
      <c r="Y2011" s="95"/>
      <c r="Z2011" s="95"/>
      <c r="AA2011" s="95"/>
      <c r="AB2011" s="95"/>
      <c r="AC2011" s="95"/>
      <c r="AD2011" s="95"/>
    </row>
    <row r="2012" spans="1:30" ht="13.2">
      <c r="A2012" s="95"/>
      <c r="B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  <c r="U2012" s="95"/>
      <c r="V2012" s="95"/>
      <c r="W2012" s="95"/>
      <c r="X2012" s="95"/>
      <c r="Y2012" s="95"/>
      <c r="Z2012" s="95"/>
      <c r="AA2012" s="95"/>
      <c r="AB2012" s="95"/>
      <c r="AC2012" s="95"/>
      <c r="AD2012" s="95"/>
    </row>
    <row r="2013" spans="1:30" ht="13.2">
      <c r="A2013" s="95"/>
      <c r="B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  <c r="U2013" s="95"/>
      <c r="V2013" s="95"/>
      <c r="W2013" s="95"/>
      <c r="X2013" s="95"/>
      <c r="Y2013" s="95"/>
      <c r="Z2013" s="95"/>
      <c r="AA2013" s="95"/>
      <c r="AB2013" s="95"/>
      <c r="AC2013" s="95"/>
      <c r="AD2013" s="95"/>
    </row>
    <row r="2014" spans="1:30" ht="13.2">
      <c r="A2014" s="95"/>
      <c r="B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  <c r="U2014" s="95"/>
      <c r="V2014" s="95"/>
      <c r="W2014" s="95"/>
      <c r="X2014" s="95"/>
      <c r="Y2014" s="95"/>
      <c r="Z2014" s="95"/>
      <c r="AA2014" s="95"/>
      <c r="AB2014" s="95"/>
      <c r="AC2014" s="95"/>
      <c r="AD2014" s="95"/>
    </row>
    <row r="2015" spans="1:30" ht="13.2">
      <c r="A2015" s="95"/>
      <c r="B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  <c r="U2015" s="95"/>
      <c r="V2015" s="95"/>
      <c r="W2015" s="95"/>
      <c r="X2015" s="95"/>
      <c r="Y2015" s="95"/>
      <c r="Z2015" s="95"/>
      <c r="AA2015" s="95"/>
      <c r="AB2015" s="95"/>
      <c r="AC2015" s="95"/>
      <c r="AD2015" s="95"/>
    </row>
    <row r="2016" spans="1:30" ht="13.2">
      <c r="A2016" s="95"/>
      <c r="B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  <c r="U2016" s="95"/>
      <c r="V2016" s="95"/>
      <c r="W2016" s="95"/>
      <c r="X2016" s="95"/>
      <c r="Y2016" s="95"/>
      <c r="Z2016" s="95"/>
      <c r="AA2016" s="95"/>
      <c r="AB2016" s="95"/>
      <c r="AC2016" s="95"/>
      <c r="AD2016" s="95"/>
    </row>
    <row r="2017" spans="1:30" ht="13.2">
      <c r="A2017" s="95"/>
      <c r="B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  <c r="U2017" s="95"/>
      <c r="V2017" s="95"/>
      <c r="W2017" s="95"/>
      <c r="X2017" s="95"/>
      <c r="Y2017" s="95"/>
      <c r="Z2017" s="95"/>
      <c r="AA2017" s="95"/>
      <c r="AB2017" s="95"/>
      <c r="AC2017" s="95"/>
      <c r="AD2017" s="95"/>
    </row>
    <row r="2018" spans="1:30" ht="13.2">
      <c r="A2018" s="95"/>
      <c r="B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  <c r="U2018" s="95"/>
      <c r="V2018" s="95"/>
      <c r="W2018" s="95"/>
      <c r="X2018" s="95"/>
      <c r="Y2018" s="95"/>
      <c r="Z2018" s="95"/>
      <c r="AA2018" s="95"/>
      <c r="AB2018" s="95"/>
      <c r="AC2018" s="95"/>
      <c r="AD2018" s="95"/>
    </row>
    <row r="2019" spans="1:30" ht="13.2">
      <c r="A2019" s="95"/>
      <c r="B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  <c r="U2019" s="95"/>
      <c r="V2019" s="95"/>
      <c r="W2019" s="95"/>
      <c r="X2019" s="95"/>
      <c r="Y2019" s="95"/>
      <c r="Z2019" s="95"/>
      <c r="AA2019" s="95"/>
      <c r="AB2019" s="95"/>
      <c r="AC2019" s="95"/>
      <c r="AD2019" s="95"/>
    </row>
    <row r="2020" spans="1:30" ht="13.2">
      <c r="A2020" s="95"/>
      <c r="B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  <c r="U2020" s="95"/>
      <c r="V2020" s="95"/>
      <c r="W2020" s="95"/>
      <c r="X2020" s="95"/>
      <c r="Y2020" s="95"/>
      <c r="Z2020" s="95"/>
      <c r="AA2020" s="95"/>
      <c r="AB2020" s="95"/>
      <c r="AC2020" s="95"/>
      <c r="AD2020" s="95"/>
    </row>
    <row r="2021" spans="1:30" ht="13.2">
      <c r="A2021" s="95"/>
      <c r="B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  <c r="U2021" s="95"/>
      <c r="V2021" s="95"/>
      <c r="W2021" s="95"/>
      <c r="X2021" s="95"/>
      <c r="Y2021" s="95"/>
      <c r="Z2021" s="95"/>
      <c r="AA2021" s="95"/>
      <c r="AB2021" s="95"/>
      <c r="AC2021" s="95"/>
      <c r="AD2021" s="95"/>
    </row>
    <row r="2022" spans="1:30" ht="13.2">
      <c r="A2022" s="95"/>
      <c r="B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  <c r="U2022" s="95"/>
      <c r="V2022" s="95"/>
      <c r="W2022" s="95"/>
      <c r="X2022" s="95"/>
      <c r="Y2022" s="95"/>
      <c r="Z2022" s="95"/>
      <c r="AA2022" s="95"/>
      <c r="AB2022" s="95"/>
      <c r="AC2022" s="95"/>
      <c r="AD2022" s="95"/>
    </row>
    <row r="2023" spans="1:30" ht="13.2">
      <c r="A2023" s="95"/>
      <c r="B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  <c r="U2023" s="95"/>
      <c r="V2023" s="95"/>
      <c r="W2023" s="95"/>
      <c r="X2023" s="95"/>
      <c r="Y2023" s="95"/>
      <c r="Z2023" s="95"/>
      <c r="AA2023" s="95"/>
      <c r="AB2023" s="95"/>
      <c r="AC2023" s="95"/>
      <c r="AD2023" s="95"/>
    </row>
    <row r="2024" spans="1:30" ht="13.2">
      <c r="A2024" s="95"/>
      <c r="B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  <c r="U2024" s="95"/>
      <c r="V2024" s="95"/>
      <c r="W2024" s="95"/>
      <c r="X2024" s="95"/>
      <c r="Y2024" s="95"/>
      <c r="Z2024" s="95"/>
      <c r="AA2024" s="95"/>
      <c r="AB2024" s="95"/>
      <c r="AC2024" s="95"/>
      <c r="AD2024" s="95"/>
    </row>
    <row r="2025" spans="1:30" ht="13.2">
      <c r="A2025" s="95"/>
      <c r="B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  <c r="U2025" s="95"/>
      <c r="V2025" s="95"/>
      <c r="W2025" s="95"/>
      <c r="X2025" s="95"/>
      <c r="Y2025" s="95"/>
      <c r="Z2025" s="95"/>
      <c r="AA2025" s="95"/>
      <c r="AB2025" s="95"/>
      <c r="AC2025" s="95"/>
      <c r="AD2025" s="95"/>
    </row>
    <row r="2026" spans="1:30" ht="13.2">
      <c r="A2026" s="95"/>
      <c r="B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  <c r="U2026" s="95"/>
      <c r="V2026" s="95"/>
      <c r="W2026" s="95"/>
      <c r="X2026" s="95"/>
      <c r="Y2026" s="95"/>
      <c r="Z2026" s="95"/>
      <c r="AA2026" s="95"/>
      <c r="AB2026" s="95"/>
      <c r="AC2026" s="95"/>
      <c r="AD2026" s="95"/>
    </row>
    <row r="2027" spans="1:30" ht="13.2">
      <c r="A2027" s="95"/>
      <c r="B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  <c r="U2027" s="95"/>
      <c r="V2027" s="95"/>
      <c r="W2027" s="95"/>
      <c r="X2027" s="95"/>
      <c r="Y2027" s="95"/>
      <c r="Z2027" s="95"/>
      <c r="AA2027" s="95"/>
      <c r="AB2027" s="95"/>
      <c r="AC2027" s="95"/>
      <c r="AD2027" s="95"/>
    </row>
    <row r="2028" spans="1:30" ht="13.2">
      <c r="A2028" s="95"/>
      <c r="B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  <c r="U2028" s="95"/>
      <c r="V2028" s="95"/>
      <c r="W2028" s="95"/>
      <c r="X2028" s="95"/>
      <c r="Y2028" s="95"/>
      <c r="Z2028" s="95"/>
      <c r="AA2028" s="95"/>
      <c r="AB2028" s="95"/>
      <c r="AC2028" s="95"/>
      <c r="AD2028" s="95"/>
    </row>
    <row r="2029" spans="1:30" ht="13.2">
      <c r="A2029" s="95"/>
      <c r="B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  <c r="U2029" s="95"/>
      <c r="V2029" s="95"/>
      <c r="W2029" s="95"/>
      <c r="X2029" s="95"/>
      <c r="Y2029" s="95"/>
      <c r="Z2029" s="95"/>
      <c r="AA2029" s="95"/>
      <c r="AB2029" s="95"/>
      <c r="AC2029" s="95"/>
      <c r="AD2029" s="95"/>
    </row>
    <row r="2030" spans="1:30" ht="13.2">
      <c r="A2030" s="95"/>
      <c r="B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  <c r="U2030" s="95"/>
      <c r="V2030" s="95"/>
      <c r="W2030" s="95"/>
      <c r="X2030" s="95"/>
      <c r="Y2030" s="95"/>
      <c r="Z2030" s="95"/>
      <c r="AA2030" s="95"/>
      <c r="AB2030" s="95"/>
      <c r="AC2030" s="95"/>
      <c r="AD2030" s="95"/>
    </row>
    <row r="2031" spans="1:30" ht="13.2">
      <c r="A2031" s="95"/>
      <c r="B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  <c r="U2031" s="95"/>
      <c r="V2031" s="95"/>
      <c r="W2031" s="95"/>
      <c r="X2031" s="95"/>
      <c r="Y2031" s="95"/>
      <c r="Z2031" s="95"/>
      <c r="AA2031" s="95"/>
      <c r="AB2031" s="95"/>
      <c r="AC2031" s="95"/>
      <c r="AD2031" s="95"/>
    </row>
    <row r="2032" spans="1:30" ht="13.2">
      <c r="A2032" s="95"/>
      <c r="B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  <c r="U2032" s="95"/>
      <c r="V2032" s="95"/>
      <c r="W2032" s="95"/>
      <c r="X2032" s="95"/>
      <c r="Y2032" s="95"/>
      <c r="Z2032" s="95"/>
      <c r="AA2032" s="95"/>
      <c r="AB2032" s="95"/>
      <c r="AC2032" s="95"/>
      <c r="AD2032" s="95"/>
    </row>
    <row r="2033" spans="1:30" ht="13.2">
      <c r="A2033" s="95"/>
      <c r="B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  <c r="U2033" s="95"/>
      <c r="V2033" s="95"/>
      <c r="W2033" s="95"/>
      <c r="X2033" s="95"/>
      <c r="Y2033" s="95"/>
      <c r="Z2033" s="95"/>
      <c r="AA2033" s="95"/>
      <c r="AB2033" s="95"/>
      <c r="AC2033" s="95"/>
      <c r="AD2033" s="95"/>
    </row>
    <row r="2034" spans="1:30" ht="13.2">
      <c r="A2034" s="95"/>
      <c r="B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  <c r="U2034" s="95"/>
      <c r="V2034" s="95"/>
      <c r="W2034" s="95"/>
      <c r="X2034" s="95"/>
      <c r="Y2034" s="95"/>
      <c r="Z2034" s="95"/>
      <c r="AA2034" s="95"/>
      <c r="AB2034" s="95"/>
      <c r="AC2034" s="95"/>
      <c r="AD2034" s="95"/>
    </row>
    <row r="2035" spans="1:30" ht="13.2">
      <c r="A2035" s="95"/>
      <c r="B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  <c r="U2035" s="95"/>
      <c r="V2035" s="95"/>
      <c r="W2035" s="95"/>
      <c r="X2035" s="95"/>
      <c r="Y2035" s="95"/>
      <c r="Z2035" s="95"/>
      <c r="AA2035" s="95"/>
      <c r="AB2035" s="95"/>
      <c r="AC2035" s="95"/>
      <c r="AD2035" s="95"/>
    </row>
    <row r="2036" spans="1:30" ht="13.2">
      <c r="A2036" s="95"/>
      <c r="B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  <c r="U2036" s="95"/>
      <c r="V2036" s="95"/>
      <c r="W2036" s="95"/>
      <c r="X2036" s="95"/>
      <c r="Y2036" s="95"/>
      <c r="Z2036" s="95"/>
      <c r="AA2036" s="95"/>
      <c r="AB2036" s="95"/>
      <c r="AC2036" s="95"/>
      <c r="AD2036" s="95"/>
    </row>
    <row r="2037" spans="1:30" ht="13.2">
      <c r="A2037" s="95"/>
      <c r="B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  <c r="U2037" s="95"/>
      <c r="V2037" s="95"/>
      <c r="W2037" s="95"/>
      <c r="X2037" s="95"/>
      <c r="Y2037" s="95"/>
      <c r="Z2037" s="95"/>
      <c r="AA2037" s="95"/>
      <c r="AB2037" s="95"/>
      <c r="AC2037" s="95"/>
      <c r="AD2037" s="95"/>
    </row>
    <row r="2038" spans="1:30" ht="13.2">
      <c r="A2038" s="95"/>
      <c r="B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  <c r="U2038" s="95"/>
      <c r="V2038" s="95"/>
      <c r="W2038" s="95"/>
      <c r="X2038" s="95"/>
      <c r="Y2038" s="95"/>
      <c r="Z2038" s="95"/>
      <c r="AA2038" s="95"/>
      <c r="AB2038" s="95"/>
      <c r="AC2038" s="95"/>
      <c r="AD2038" s="95"/>
    </row>
    <row r="2039" spans="1:30" ht="13.2">
      <c r="A2039" s="95"/>
      <c r="B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  <c r="U2039" s="95"/>
      <c r="V2039" s="95"/>
      <c r="W2039" s="95"/>
      <c r="X2039" s="95"/>
      <c r="Y2039" s="95"/>
      <c r="Z2039" s="95"/>
      <c r="AA2039" s="95"/>
      <c r="AB2039" s="95"/>
      <c r="AC2039" s="95"/>
      <c r="AD2039" s="95"/>
    </row>
    <row r="2040" spans="1:30" ht="13.2">
      <c r="A2040" s="95"/>
      <c r="B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  <c r="U2040" s="95"/>
      <c r="V2040" s="95"/>
      <c r="W2040" s="95"/>
      <c r="X2040" s="95"/>
      <c r="Y2040" s="95"/>
      <c r="Z2040" s="95"/>
      <c r="AA2040" s="95"/>
      <c r="AB2040" s="95"/>
      <c r="AC2040" s="95"/>
      <c r="AD2040" s="95"/>
    </row>
    <row r="2041" spans="1:30" ht="13.2">
      <c r="A2041" s="95"/>
      <c r="B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  <c r="U2041" s="95"/>
      <c r="V2041" s="95"/>
      <c r="W2041" s="95"/>
      <c r="X2041" s="95"/>
      <c r="Y2041" s="95"/>
      <c r="Z2041" s="95"/>
      <c r="AA2041" s="95"/>
      <c r="AB2041" s="95"/>
      <c r="AC2041" s="95"/>
      <c r="AD2041" s="95"/>
    </row>
    <row r="2042" spans="1:30" ht="13.2">
      <c r="A2042" s="95"/>
      <c r="B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  <c r="U2042" s="95"/>
      <c r="V2042" s="95"/>
      <c r="W2042" s="95"/>
      <c r="X2042" s="95"/>
      <c r="Y2042" s="95"/>
      <c r="Z2042" s="95"/>
      <c r="AA2042" s="95"/>
      <c r="AB2042" s="95"/>
      <c r="AC2042" s="95"/>
      <c r="AD2042" s="95"/>
    </row>
    <row r="2043" spans="1:30" ht="13.2">
      <c r="A2043" s="95"/>
      <c r="B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  <c r="U2043" s="95"/>
      <c r="V2043" s="95"/>
      <c r="W2043" s="95"/>
      <c r="X2043" s="95"/>
      <c r="Y2043" s="95"/>
      <c r="Z2043" s="95"/>
      <c r="AA2043" s="95"/>
      <c r="AB2043" s="95"/>
      <c r="AC2043" s="95"/>
      <c r="AD2043" s="95"/>
    </row>
    <row r="2044" spans="1:30" ht="13.2">
      <c r="A2044" s="95"/>
      <c r="B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  <c r="U2044" s="95"/>
      <c r="V2044" s="95"/>
      <c r="W2044" s="95"/>
      <c r="X2044" s="95"/>
      <c r="Y2044" s="95"/>
      <c r="Z2044" s="95"/>
      <c r="AA2044" s="95"/>
      <c r="AB2044" s="95"/>
      <c r="AC2044" s="95"/>
      <c r="AD2044" s="95"/>
    </row>
    <row r="2045" spans="1:30" ht="13.2">
      <c r="A2045" s="95"/>
      <c r="B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  <c r="U2045" s="95"/>
      <c r="V2045" s="95"/>
      <c r="W2045" s="95"/>
      <c r="X2045" s="95"/>
      <c r="Y2045" s="95"/>
      <c r="Z2045" s="95"/>
      <c r="AA2045" s="95"/>
      <c r="AB2045" s="95"/>
      <c r="AC2045" s="95"/>
      <c r="AD2045" s="95"/>
    </row>
    <row r="2046" spans="1:30" ht="13.2">
      <c r="A2046" s="95"/>
      <c r="B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  <c r="U2046" s="95"/>
      <c r="V2046" s="95"/>
      <c r="W2046" s="95"/>
      <c r="X2046" s="95"/>
      <c r="Y2046" s="95"/>
      <c r="Z2046" s="95"/>
      <c r="AA2046" s="95"/>
      <c r="AB2046" s="95"/>
      <c r="AC2046" s="95"/>
      <c r="AD2046" s="95"/>
    </row>
    <row r="2047" spans="1:30" ht="13.2">
      <c r="A2047" s="95"/>
      <c r="B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  <c r="U2047" s="95"/>
      <c r="V2047" s="95"/>
      <c r="W2047" s="95"/>
      <c r="X2047" s="95"/>
      <c r="Y2047" s="95"/>
      <c r="Z2047" s="95"/>
      <c r="AA2047" s="95"/>
      <c r="AB2047" s="95"/>
      <c r="AC2047" s="95"/>
      <c r="AD2047" s="95"/>
    </row>
    <row r="2048" spans="1:30" ht="13.2">
      <c r="A2048" s="95"/>
      <c r="B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  <c r="U2048" s="95"/>
      <c r="V2048" s="95"/>
      <c r="W2048" s="95"/>
      <c r="X2048" s="95"/>
      <c r="Y2048" s="95"/>
      <c r="Z2048" s="95"/>
      <c r="AA2048" s="95"/>
      <c r="AB2048" s="95"/>
      <c r="AC2048" s="95"/>
      <c r="AD2048" s="95"/>
    </row>
    <row r="2049" spans="1:30" ht="13.2">
      <c r="A2049" s="95"/>
      <c r="B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  <c r="U2049" s="95"/>
      <c r="V2049" s="95"/>
      <c r="W2049" s="95"/>
      <c r="X2049" s="95"/>
      <c r="Y2049" s="95"/>
      <c r="Z2049" s="95"/>
      <c r="AA2049" s="95"/>
      <c r="AB2049" s="95"/>
      <c r="AC2049" s="95"/>
      <c r="AD2049" s="95"/>
    </row>
    <row r="2050" spans="1:30" ht="13.2">
      <c r="A2050" s="95"/>
      <c r="B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  <c r="U2050" s="95"/>
      <c r="V2050" s="95"/>
      <c r="W2050" s="95"/>
      <c r="X2050" s="95"/>
      <c r="Y2050" s="95"/>
      <c r="Z2050" s="95"/>
      <c r="AA2050" s="95"/>
      <c r="AB2050" s="95"/>
      <c r="AC2050" s="95"/>
      <c r="AD2050" s="95"/>
    </row>
    <row r="2051" spans="1:30" ht="13.2">
      <c r="A2051" s="95"/>
      <c r="B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  <c r="U2051" s="95"/>
      <c r="V2051" s="95"/>
      <c r="W2051" s="95"/>
      <c r="X2051" s="95"/>
      <c r="Y2051" s="95"/>
      <c r="Z2051" s="95"/>
      <c r="AA2051" s="95"/>
      <c r="AB2051" s="95"/>
      <c r="AC2051" s="95"/>
      <c r="AD2051" s="95"/>
    </row>
    <row r="2052" spans="1:30" ht="13.2">
      <c r="A2052" s="95"/>
      <c r="B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  <c r="U2052" s="95"/>
      <c r="V2052" s="95"/>
      <c r="W2052" s="95"/>
      <c r="X2052" s="95"/>
      <c r="Y2052" s="95"/>
      <c r="Z2052" s="95"/>
      <c r="AA2052" s="95"/>
      <c r="AB2052" s="95"/>
      <c r="AC2052" s="95"/>
      <c r="AD2052" s="95"/>
    </row>
    <row r="2053" spans="1:30" ht="13.2">
      <c r="A2053" s="95"/>
      <c r="B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  <c r="U2053" s="95"/>
      <c r="V2053" s="95"/>
      <c r="W2053" s="95"/>
      <c r="X2053" s="95"/>
      <c r="Y2053" s="95"/>
      <c r="Z2053" s="95"/>
      <c r="AA2053" s="95"/>
      <c r="AB2053" s="95"/>
      <c r="AC2053" s="95"/>
      <c r="AD2053" s="95"/>
    </row>
    <row r="2054" spans="1:30" ht="13.2">
      <c r="A2054" s="95"/>
      <c r="B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  <c r="U2054" s="95"/>
      <c r="V2054" s="95"/>
      <c r="W2054" s="95"/>
      <c r="X2054" s="95"/>
      <c r="Y2054" s="95"/>
      <c r="Z2054" s="95"/>
      <c r="AA2054" s="95"/>
      <c r="AB2054" s="95"/>
      <c r="AC2054" s="95"/>
      <c r="AD2054" s="95"/>
    </row>
    <row r="2055" spans="1:30" ht="13.2">
      <c r="A2055" s="95"/>
      <c r="B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  <c r="U2055" s="95"/>
      <c r="V2055" s="95"/>
      <c r="W2055" s="95"/>
      <c r="X2055" s="95"/>
      <c r="Y2055" s="95"/>
      <c r="Z2055" s="95"/>
      <c r="AA2055" s="95"/>
      <c r="AB2055" s="95"/>
      <c r="AC2055" s="95"/>
      <c r="AD2055" s="95"/>
    </row>
    <row r="2056" spans="1:30" ht="13.2">
      <c r="A2056" s="95"/>
      <c r="B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5"/>
      <c r="Z2056" s="95"/>
      <c r="AA2056" s="95"/>
      <c r="AB2056" s="95"/>
      <c r="AC2056" s="95"/>
      <c r="AD2056" s="95"/>
    </row>
    <row r="2057" spans="1:30" ht="13.2">
      <c r="A2057" s="95"/>
      <c r="B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  <c r="U2057" s="95"/>
      <c r="V2057" s="95"/>
      <c r="W2057" s="95"/>
      <c r="X2057" s="95"/>
      <c r="Y2057" s="95"/>
      <c r="Z2057" s="95"/>
      <c r="AA2057" s="95"/>
      <c r="AB2057" s="95"/>
      <c r="AC2057" s="95"/>
      <c r="AD2057" s="95"/>
    </row>
    <row r="2058" spans="1:30" ht="13.2">
      <c r="A2058" s="95"/>
      <c r="B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  <c r="U2058" s="95"/>
      <c r="V2058" s="95"/>
      <c r="W2058" s="95"/>
      <c r="X2058" s="95"/>
      <c r="Y2058" s="95"/>
      <c r="Z2058" s="95"/>
      <c r="AA2058" s="95"/>
      <c r="AB2058" s="95"/>
      <c r="AC2058" s="95"/>
      <c r="AD2058" s="95"/>
    </row>
    <row r="2059" spans="1:30" ht="13.2">
      <c r="A2059" s="95"/>
      <c r="B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  <c r="U2059" s="95"/>
      <c r="V2059" s="95"/>
      <c r="W2059" s="95"/>
      <c r="X2059" s="95"/>
      <c r="Y2059" s="95"/>
      <c r="Z2059" s="95"/>
      <c r="AA2059" s="95"/>
      <c r="AB2059" s="95"/>
      <c r="AC2059" s="95"/>
      <c r="AD2059" s="95"/>
    </row>
    <row r="2060" spans="1:30" ht="13.2">
      <c r="A2060" s="95"/>
      <c r="B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  <c r="U2060" s="95"/>
      <c r="V2060" s="95"/>
      <c r="W2060" s="95"/>
      <c r="X2060" s="95"/>
      <c r="Y2060" s="95"/>
      <c r="Z2060" s="95"/>
      <c r="AA2060" s="95"/>
      <c r="AB2060" s="95"/>
      <c r="AC2060" s="95"/>
      <c r="AD2060" s="95"/>
    </row>
    <row r="2061" spans="1:30" ht="13.2">
      <c r="A2061" s="95"/>
      <c r="B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  <c r="U2061" s="95"/>
      <c r="V2061" s="95"/>
      <c r="W2061" s="95"/>
      <c r="X2061" s="95"/>
      <c r="Y2061" s="95"/>
      <c r="Z2061" s="95"/>
      <c r="AA2061" s="95"/>
      <c r="AB2061" s="95"/>
      <c r="AC2061" s="95"/>
      <c r="AD2061" s="95"/>
    </row>
    <row r="2062" spans="1:30" ht="13.2">
      <c r="A2062" s="95"/>
      <c r="B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  <c r="U2062" s="95"/>
      <c r="V2062" s="95"/>
      <c r="W2062" s="95"/>
      <c r="X2062" s="95"/>
      <c r="Y2062" s="95"/>
      <c r="Z2062" s="95"/>
      <c r="AA2062" s="95"/>
      <c r="AB2062" s="95"/>
      <c r="AC2062" s="95"/>
      <c r="AD2062" s="95"/>
    </row>
    <row r="2063" spans="1:30" ht="13.2">
      <c r="A2063" s="95"/>
      <c r="B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  <c r="U2063" s="95"/>
      <c r="V2063" s="95"/>
      <c r="W2063" s="95"/>
      <c r="X2063" s="95"/>
      <c r="Y2063" s="95"/>
      <c r="Z2063" s="95"/>
      <c r="AA2063" s="95"/>
      <c r="AB2063" s="95"/>
      <c r="AC2063" s="95"/>
      <c r="AD2063" s="95"/>
    </row>
    <row r="2064" spans="1:30" ht="13.2">
      <c r="A2064" s="95"/>
      <c r="B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  <c r="U2064" s="95"/>
      <c r="V2064" s="95"/>
      <c r="W2064" s="95"/>
      <c r="X2064" s="95"/>
      <c r="Y2064" s="95"/>
      <c r="Z2064" s="95"/>
      <c r="AA2064" s="95"/>
      <c r="AB2064" s="95"/>
      <c r="AC2064" s="95"/>
      <c r="AD2064" s="95"/>
    </row>
    <row r="2065" spans="1:30" ht="13.2">
      <c r="A2065" s="95"/>
      <c r="B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  <c r="U2065" s="95"/>
      <c r="V2065" s="95"/>
      <c r="W2065" s="95"/>
      <c r="X2065" s="95"/>
      <c r="Y2065" s="95"/>
      <c r="Z2065" s="95"/>
      <c r="AA2065" s="95"/>
      <c r="AB2065" s="95"/>
      <c r="AC2065" s="95"/>
      <c r="AD2065" s="95"/>
    </row>
    <row r="2066" spans="1:30" ht="13.2">
      <c r="A2066" s="95"/>
      <c r="B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  <c r="U2066" s="95"/>
      <c r="V2066" s="95"/>
      <c r="W2066" s="95"/>
      <c r="X2066" s="95"/>
      <c r="Y2066" s="95"/>
      <c r="Z2066" s="95"/>
      <c r="AA2066" s="95"/>
      <c r="AB2066" s="95"/>
      <c r="AC2066" s="95"/>
      <c r="AD2066" s="95"/>
    </row>
    <row r="2067" spans="1:30" ht="13.2">
      <c r="A2067" s="95"/>
      <c r="B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  <c r="U2067" s="95"/>
      <c r="V2067" s="95"/>
      <c r="W2067" s="95"/>
      <c r="X2067" s="95"/>
      <c r="Y2067" s="95"/>
      <c r="Z2067" s="95"/>
      <c r="AA2067" s="95"/>
      <c r="AB2067" s="95"/>
      <c r="AC2067" s="95"/>
      <c r="AD2067" s="95"/>
    </row>
    <row r="2068" spans="1:30" ht="13.2">
      <c r="A2068" s="95"/>
      <c r="B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  <c r="U2068" s="95"/>
      <c r="V2068" s="95"/>
      <c r="W2068" s="95"/>
      <c r="X2068" s="95"/>
      <c r="Y2068" s="95"/>
      <c r="Z2068" s="95"/>
      <c r="AA2068" s="95"/>
      <c r="AB2068" s="95"/>
      <c r="AC2068" s="95"/>
      <c r="AD2068" s="95"/>
    </row>
    <row r="2069" spans="1:30" ht="13.2">
      <c r="A2069" s="95"/>
      <c r="B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  <c r="U2069" s="95"/>
      <c r="V2069" s="95"/>
      <c r="W2069" s="95"/>
      <c r="X2069" s="95"/>
      <c r="Y2069" s="95"/>
      <c r="Z2069" s="95"/>
      <c r="AA2069" s="95"/>
      <c r="AB2069" s="95"/>
      <c r="AC2069" s="95"/>
      <c r="AD2069" s="95"/>
    </row>
    <row r="2070" spans="1:30" ht="13.2">
      <c r="A2070" s="95"/>
      <c r="B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  <c r="U2070" s="95"/>
      <c r="V2070" s="95"/>
      <c r="W2070" s="95"/>
      <c r="X2070" s="95"/>
      <c r="Y2070" s="95"/>
      <c r="Z2070" s="95"/>
      <c r="AA2070" s="95"/>
      <c r="AB2070" s="95"/>
      <c r="AC2070" s="95"/>
      <c r="AD2070" s="95"/>
    </row>
    <row r="2071" spans="1:30" ht="13.2">
      <c r="A2071" s="95"/>
      <c r="B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  <c r="U2071" s="95"/>
      <c r="V2071" s="95"/>
      <c r="W2071" s="95"/>
      <c r="X2071" s="95"/>
      <c r="Y2071" s="95"/>
      <c r="Z2071" s="95"/>
      <c r="AA2071" s="95"/>
      <c r="AB2071" s="95"/>
      <c r="AC2071" s="95"/>
      <c r="AD2071" s="95"/>
    </row>
    <row r="2072" spans="1:30" ht="13.2">
      <c r="A2072" s="95"/>
      <c r="B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  <c r="U2072" s="95"/>
      <c r="V2072" s="95"/>
      <c r="W2072" s="95"/>
      <c r="X2072" s="95"/>
      <c r="Y2072" s="95"/>
      <c r="Z2072" s="95"/>
      <c r="AA2072" s="95"/>
      <c r="AB2072" s="95"/>
      <c r="AC2072" s="95"/>
      <c r="AD2072" s="95"/>
    </row>
    <row r="2073" spans="1:30" ht="13.2">
      <c r="A2073" s="95"/>
      <c r="B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  <c r="U2073" s="95"/>
      <c r="V2073" s="95"/>
      <c r="W2073" s="95"/>
      <c r="X2073" s="95"/>
      <c r="Y2073" s="95"/>
      <c r="Z2073" s="95"/>
      <c r="AA2073" s="95"/>
      <c r="AB2073" s="95"/>
      <c r="AC2073" s="95"/>
      <c r="AD2073" s="95"/>
    </row>
    <row r="2074" spans="1:30" ht="13.2">
      <c r="A2074" s="95"/>
      <c r="B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  <c r="U2074" s="95"/>
      <c r="V2074" s="95"/>
      <c r="W2074" s="95"/>
      <c r="X2074" s="95"/>
      <c r="Y2074" s="95"/>
      <c r="Z2074" s="95"/>
      <c r="AA2074" s="95"/>
      <c r="AB2074" s="95"/>
      <c r="AC2074" s="95"/>
      <c r="AD2074" s="95"/>
    </row>
    <row r="2075" spans="1:30" ht="13.2">
      <c r="A2075" s="95"/>
      <c r="B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  <c r="U2075" s="95"/>
      <c r="V2075" s="95"/>
      <c r="W2075" s="95"/>
      <c r="X2075" s="95"/>
      <c r="Y2075" s="95"/>
      <c r="Z2075" s="95"/>
      <c r="AA2075" s="95"/>
      <c r="AB2075" s="95"/>
      <c r="AC2075" s="95"/>
      <c r="AD2075" s="95"/>
    </row>
    <row r="2076" spans="1:30" ht="13.2">
      <c r="A2076" s="95"/>
      <c r="B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  <c r="U2076" s="95"/>
      <c r="V2076" s="95"/>
      <c r="W2076" s="95"/>
      <c r="X2076" s="95"/>
      <c r="Y2076" s="95"/>
      <c r="Z2076" s="95"/>
      <c r="AA2076" s="95"/>
      <c r="AB2076" s="95"/>
      <c r="AC2076" s="95"/>
      <c r="AD2076" s="95"/>
    </row>
    <row r="2077" spans="1:30" ht="13.2">
      <c r="A2077" s="95"/>
      <c r="B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  <c r="U2077" s="95"/>
      <c r="V2077" s="95"/>
      <c r="W2077" s="95"/>
      <c r="X2077" s="95"/>
      <c r="Y2077" s="95"/>
      <c r="Z2077" s="95"/>
      <c r="AA2077" s="95"/>
      <c r="AB2077" s="95"/>
      <c r="AC2077" s="95"/>
      <c r="AD2077" s="95"/>
    </row>
    <row r="2078" spans="1:30" ht="13.2">
      <c r="A2078" s="95"/>
      <c r="B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  <c r="U2078" s="95"/>
      <c r="V2078" s="95"/>
      <c r="W2078" s="95"/>
      <c r="X2078" s="95"/>
      <c r="Y2078" s="95"/>
      <c r="Z2078" s="95"/>
      <c r="AA2078" s="95"/>
      <c r="AB2078" s="95"/>
      <c r="AC2078" s="95"/>
      <c r="AD2078" s="95"/>
    </row>
    <row r="2079" spans="1:30" ht="13.2">
      <c r="A2079" s="95"/>
      <c r="B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  <c r="U2079" s="95"/>
      <c r="V2079" s="95"/>
      <c r="W2079" s="95"/>
      <c r="X2079" s="95"/>
      <c r="Y2079" s="95"/>
      <c r="Z2079" s="95"/>
      <c r="AA2079" s="95"/>
      <c r="AB2079" s="95"/>
      <c r="AC2079" s="95"/>
      <c r="AD2079" s="95"/>
    </row>
    <row r="2080" spans="1:30" ht="13.2">
      <c r="A2080" s="95"/>
      <c r="B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  <c r="U2080" s="95"/>
      <c r="V2080" s="95"/>
      <c r="W2080" s="95"/>
      <c r="X2080" s="95"/>
      <c r="Y2080" s="95"/>
      <c r="Z2080" s="95"/>
      <c r="AA2080" s="95"/>
      <c r="AB2080" s="95"/>
      <c r="AC2080" s="95"/>
      <c r="AD2080" s="95"/>
    </row>
    <row r="2081" spans="1:30" ht="13.2">
      <c r="A2081" s="95"/>
      <c r="B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  <c r="U2081" s="95"/>
      <c r="V2081" s="95"/>
      <c r="W2081" s="95"/>
      <c r="X2081" s="95"/>
      <c r="Y2081" s="95"/>
      <c r="Z2081" s="95"/>
      <c r="AA2081" s="95"/>
      <c r="AB2081" s="95"/>
      <c r="AC2081" s="95"/>
      <c r="AD2081" s="95"/>
    </row>
    <row r="2082" spans="1:30" ht="13.2">
      <c r="A2082" s="95"/>
      <c r="B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  <c r="U2082" s="95"/>
      <c r="V2082" s="95"/>
      <c r="W2082" s="95"/>
      <c r="X2082" s="95"/>
      <c r="Y2082" s="95"/>
      <c r="Z2082" s="95"/>
      <c r="AA2082" s="95"/>
      <c r="AB2082" s="95"/>
      <c r="AC2082" s="95"/>
      <c r="AD2082" s="95"/>
    </row>
    <row r="2083" spans="1:30" ht="13.2">
      <c r="A2083" s="95"/>
      <c r="B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  <c r="U2083" s="95"/>
      <c r="V2083" s="95"/>
      <c r="W2083" s="95"/>
      <c r="X2083" s="95"/>
      <c r="Y2083" s="95"/>
      <c r="Z2083" s="95"/>
      <c r="AA2083" s="95"/>
      <c r="AB2083" s="95"/>
      <c r="AC2083" s="95"/>
      <c r="AD2083" s="95"/>
    </row>
    <row r="2084" spans="1:30" ht="13.2">
      <c r="A2084" s="95"/>
      <c r="B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  <c r="U2084" s="95"/>
      <c r="V2084" s="95"/>
      <c r="W2084" s="95"/>
      <c r="X2084" s="95"/>
      <c r="Y2084" s="95"/>
      <c r="Z2084" s="95"/>
      <c r="AA2084" s="95"/>
      <c r="AB2084" s="95"/>
      <c r="AC2084" s="95"/>
      <c r="AD2084" s="95"/>
    </row>
    <row r="2085" spans="1:30" ht="13.2">
      <c r="A2085" s="95"/>
      <c r="B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  <c r="U2085" s="95"/>
      <c r="V2085" s="95"/>
      <c r="W2085" s="95"/>
      <c r="X2085" s="95"/>
      <c r="Y2085" s="95"/>
      <c r="Z2085" s="95"/>
      <c r="AA2085" s="95"/>
      <c r="AB2085" s="95"/>
      <c r="AC2085" s="95"/>
      <c r="AD2085" s="95"/>
    </row>
    <row r="2086" spans="1:30" ht="13.2">
      <c r="A2086" s="95"/>
      <c r="B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  <c r="U2086" s="95"/>
      <c r="V2086" s="95"/>
      <c r="W2086" s="95"/>
      <c r="X2086" s="95"/>
      <c r="Y2086" s="95"/>
      <c r="Z2086" s="95"/>
      <c r="AA2086" s="95"/>
      <c r="AB2086" s="95"/>
      <c r="AC2086" s="95"/>
      <c r="AD2086" s="95"/>
    </row>
    <row r="2087" spans="1:30" ht="13.2">
      <c r="A2087" s="95"/>
      <c r="B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  <c r="U2087" s="95"/>
      <c r="V2087" s="95"/>
      <c r="W2087" s="95"/>
      <c r="X2087" s="95"/>
      <c r="Y2087" s="95"/>
      <c r="Z2087" s="95"/>
      <c r="AA2087" s="95"/>
      <c r="AB2087" s="95"/>
      <c r="AC2087" s="95"/>
      <c r="AD2087" s="95"/>
    </row>
    <row r="2088" spans="1:30" ht="13.2">
      <c r="A2088" s="95"/>
      <c r="B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  <c r="U2088" s="95"/>
      <c r="V2088" s="95"/>
      <c r="W2088" s="95"/>
      <c r="X2088" s="95"/>
      <c r="Y2088" s="95"/>
      <c r="Z2088" s="95"/>
      <c r="AA2088" s="95"/>
      <c r="AB2088" s="95"/>
      <c r="AC2088" s="95"/>
      <c r="AD2088" s="95"/>
    </row>
    <row r="2089" spans="1:30" ht="13.2">
      <c r="A2089" s="95"/>
      <c r="B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  <c r="U2089" s="95"/>
      <c r="V2089" s="95"/>
      <c r="W2089" s="95"/>
      <c r="X2089" s="95"/>
      <c r="Y2089" s="95"/>
      <c r="Z2089" s="95"/>
      <c r="AA2089" s="95"/>
      <c r="AB2089" s="95"/>
      <c r="AC2089" s="95"/>
      <c r="AD2089" s="95"/>
    </row>
    <row r="2090" spans="1:30" ht="13.2">
      <c r="A2090" s="95"/>
      <c r="B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  <c r="U2090" s="95"/>
      <c r="V2090" s="95"/>
      <c r="W2090" s="95"/>
      <c r="X2090" s="95"/>
      <c r="Y2090" s="95"/>
      <c r="Z2090" s="95"/>
      <c r="AA2090" s="95"/>
      <c r="AB2090" s="95"/>
      <c r="AC2090" s="95"/>
      <c r="AD2090" s="95"/>
    </row>
    <row r="2091" spans="1:30" ht="13.2">
      <c r="A2091" s="95"/>
      <c r="B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  <c r="U2091" s="95"/>
      <c r="V2091" s="95"/>
      <c r="W2091" s="95"/>
      <c r="X2091" s="95"/>
      <c r="Y2091" s="95"/>
      <c r="Z2091" s="95"/>
      <c r="AA2091" s="95"/>
      <c r="AB2091" s="95"/>
      <c r="AC2091" s="95"/>
      <c r="AD2091" s="95"/>
    </row>
    <row r="2092" spans="1:30" ht="13.2">
      <c r="A2092" s="95"/>
      <c r="B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  <c r="U2092" s="95"/>
      <c r="V2092" s="95"/>
      <c r="W2092" s="95"/>
      <c r="X2092" s="95"/>
      <c r="Y2092" s="95"/>
      <c r="Z2092" s="95"/>
      <c r="AA2092" s="95"/>
      <c r="AB2092" s="95"/>
      <c r="AC2092" s="95"/>
      <c r="AD2092" s="95"/>
    </row>
    <row r="2093" spans="1:30" ht="13.2">
      <c r="A2093" s="95"/>
      <c r="B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  <c r="U2093" s="95"/>
      <c r="V2093" s="95"/>
      <c r="W2093" s="95"/>
      <c r="X2093" s="95"/>
      <c r="Y2093" s="95"/>
      <c r="Z2093" s="95"/>
      <c r="AA2093" s="95"/>
      <c r="AB2093" s="95"/>
      <c r="AC2093" s="95"/>
      <c r="AD2093" s="95"/>
    </row>
    <row r="2094" spans="1:30" ht="13.2">
      <c r="A2094" s="95"/>
      <c r="B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  <c r="U2094" s="95"/>
      <c r="V2094" s="95"/>
      <c r="W2094" s="95"/>
      <c r="X2094" s="95"/>
      <c r="Y2094" s="95"/>
      <c r="Z2094" s="95"/>
      <c r="AA2094" s="95"/>
      <c r="AB2094" s="95"/>
      <c r="AC2094" s="95"/>
      <c r="AD2094" s="95"/>
    </row>
    <row r="2095" spans="1:30" ht="13.2">
      <c r="A2095" s="95"/>
      <c r="B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  <c r="U2095" s="95"/>
      <c r="V2095" s="95"/>
      <c r="W2095" s="95"/>
      <c r="X2095" s="95"/>
      <c r="Y2095" s="95"/>
      <c r="Z2095" s="95"/>
      <c r="AA2095" s="95"/>
      <c r="AB2095" s="95"/>
      <c r="AC2095" s="95"/>
      <c r="AD2095" s="95"/>
    </row>
    <row r="2096" spans="1:30" ht="13.2">
      <c r="A2096" s="95"/>
      <c r="B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  <c r="U2096" s="95"/>
      <c r="V2096" s="95"/>
      <c r="W2096" s="95"/>
      <c r="X2096" s="95"/>
      <c r="Y2096" s="95"/>
      <c r="Z2096" s="95"/>
      <c r="AA2096" s="95"/>
      <c r="AB2096" s="95"/>
      <c r="AC2096" s="95"/>
      <c r="AD2096" s="95"/>
    </row>
    <row r="2097" spans="1:30" ht="13.2">
      <c r="A2097" s="95"/>
      <c r="B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  <c r="U2097" s="95"/>
      <c r="V2097" s="95"/>
      <c r="W2097" s="95"/>
      <c r="X2097" s="95"/>
      <c r="Y2097" s="95"/>
      <c r="Z2097" s="95"/>
      <c r="AA2097" s="95"/>
      <c r="AB2097" s="95"/>
      <c r="AC2097" s="95"/>
      <c r="AD2097" s="95"/>
    </row>
    <row r="2098" spans="1:30" ht="13.2">
      <c r="A2098" s="95"/>
      <c r="B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  <c r="U2098" s="95"/>
      <c r="V2098" s="95"/>
      <c r="W2098" s="95"/>
      <c r="X2098" s="95"/>
      <c r="Y2098" s="95"/>
      <c r="Z2098" s="95"/>
      <c r="AA2098" s="95"/>
      <c r="AB2098" s="95"/>
      <c r="AC2098" s="95"/>
      <c r="AD2098" s="95"/>
    </row>
    <row r="2099" spans="1:30" ht="13.2">
      <c r="A2099" s="95"/>
      <c r="B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  <c r="U2099" s="95"/>
      <c r="V2099" s="95"/>
      <c r="W2099" s="95"/>
      <c r="X2099" s="95"/>
      <c r="Y2099" s="95"/>
      <c r="Z2099" s="95"/>
      <c r="AA2099" s="95"/>
      <c r="AB2099" s="95"/>
      <c r="AC2099" s="95"/>
      <c r="AD2099" s="95"/>
    </row>
    <row r="2100" spans="1:30" ht="13.2">
      <c r="A2100" s="95"/>
      <c r="B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  <c r="U2100" s="95"/>
      <c r="V2100" s="95"/>
      <c r="W2100" s="95"/>
      <c r="X2100" s="95"/>
      <c r="Y2100" s="95"/>
      <c r="Z2100" s="95"/>
      <c r="AA2100" s="95"/>
      <c r="AB2100" s="95"/>
      <c r="AC2100" s="95"/>
      <c r="AD2100" s="95"/>
    </row>
    <row r="2101" spans="1:30" ht="13.2">
      <c r="A2101" s="95"/>
      <c r="B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  <c r="U2101" s="95"/>
      <c r="V2101" s="95"/>
      <c r="W2101" s="95"/>
      <c r="X2101" s="95"/>
      <c r="Y2101" s="95"/>
      <c r="Z2101" s="95"/>
      <c r="AA2101" s="95"/>
      <c r="AB2101" s="95"/>
      <c r="AC2101" s="95"/>
      <c r="AD2101" s="95"/>
    </row>
    <row r="2102" spans="1:30" ht="13.2">
      <c r="A2102" s="95"/>
      <c r="B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  <c r="U2102" s="95"/>
      <c r="V2102" s="95"/>
      <c r="W2102" s="95"/>
      <c r="X2102" s="95"/>
      <c r="Y2102" s="95"/>
      <c r="Z2102" s="95"/>
      <c r="AA2102" s="95"/>
      <c r="AB2102" s="95"/>
      <c r="AC2102" s="95"/>
      <c r="AD2102" s="95"/>
    </row>
    <row r="2103" spans="1:30" ht="13.2">
      <c r="A2103" s="95"/>
      <c r="B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  <c r="U2103" s="95"/>
      <c r="V2103" s="95"/>
      <c r="W2103" s="95"/>
      <c r="X2103" s="95"/>
      <c r="Y2103" s="95"/>
      <c r="Z2103" s="95"/>
      <c r="AA2103" s="95"/>
      <c r="AB2103" s="95"/>
      <c r="AC2103" s="95"/>
      <c r="AD2103" s="95"/>
    </row>
    <row r="2104" spans="1:30" ht="13.2">
      <c r="A2104" s="95"/>
      <c r="B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  <c r="U2104" s="95"/>
      <c r="V2104" s="95"/>
      <c r="W2104" s="95"/>
      <c r="X2104" s="95"/>
      <c r="Y2104" s="95"/>
      <c r="Z2104" s="95"/>
      <c r="AA2104" s="95"/>
      <c r="AB2104" s="95"/>
      <c r="AC2104" s="95"/>
      <c r="AD2104" s="95"/>
    </row>
    <row r="2105" spans="1:30" ht="13.2">
      <c r="A2105" s="95"/>
      <c r="B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  <c r="U2105" s="95"/>
      <c r="V2105" s="95"/>
      <c r="W2105" s="95"/>
      <c r="X2105" s="95"/>
      <c r="Y2105" s="95"/>
      <c r="Z2105" s="95"/>
      <c r="AA2105" s="95"/>
      <c r="AB2105" s="95"/>
      <c r="AC2105" s="95"/>
      <c r="AD2105" s="95"/>
    </row>
    <row r="2106" spans="1:30" ht="13.2">
      <c r="A2106" s="95"/>
      <c r="B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  <c r="U2106" s="95"/>
      <c r="V2106" s="95"/>
      <c r="W2106" s="95"/>
      <c r="X2106" s="95"/>
      <c r="Y2106" s="95"/>
      <c r="Z2106" s="95"/>
      <c r="AA2106" s="95"/>
      <c r="AB2106" s="95"/>
      <c r="AC2106" s="95"/>
      <c r="AD2106" s="95"/>
    </row>
    <row r="2107" spans="1:30" ht="13.2">
      <c r="A2107" s="95"/>
      <c r="B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  <c r="U2107" s="95"/>
      <c r="V2107" s="95"/>
      <c r="W2107" s="95"/>
      <c r="X2107" s="95"/>
      <c r="Y2107" s="95"/>
      <c r="Z2107" s="95"/>
      <c r="AA2107" s="95"/>
      <c r="AB2107" s="95"/>
      <c r="AC2107" s="95"/>
      <c r="AD2107" s="95"/>
    </row>
    <row r="2108" spans="1:30" ht="13.2">
      <c r="A2108" s="95"/>
      <c r="B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  <c r="U2108" s="95"/>
      <c r="V2108" s="95"/>
      <c r="W2108" s="95"/>
      <c r="X2108" s="95"/>
      <c r="Y2108" s="95"/>
      <c r="Z2108" s="95"/>
      <c r="AA2108" s="95"/>
      <c r="AB2108" s="95"/>
      <c r="AC2108" s="95"/>
      <c r="AD2108" s="95"/>
    </row>
    <row r="2109" spans="1:30" ht="13.2">
      <c r="A2109" s="95"/>
      <c r="B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  <c r="U2109" s="95"/>
      <c r="V2109" s="95"/>
      <c r="W2109" s="95"/>
      <c r="X2109" s="95"/>
      <c r="Y2109" s="95"/>
      <c r="Z2109" s="95"/>
      <c r="AA2109" s="95"/>
      <c r="AB2109" s="95"/>
      <c r="AC2109" s="95"/>
      <c r="AD2109" s="95"/>
    </row>
    <row r="2110" spans="1:30" ht="13.2">
      <c r="A2110" s="95"/>
      <c r="B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  <c r="U2110" s="95"/>
      <c r="V2110" s="95"/>
      <c r="W2110" s="95"/>
      <c r="X2110" s="95"/>
      <c r="Y2110" s="95"/>
      <c r="Z2110" s="95"/>
      <c r="AA2110" s="95"/>
      <c r="AB2110" s="95"/>
      <c r="AC2110" s="95"/>
      <c r="AD2110" s="95"/>
    </row>
    <row r="2111" spans="1:30" ht="13.2">
      <c r="A2111" s="95"/>
      <c r="B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  <c r="U2111" s="95"/>
      <c r="V2111" s="95"/>
      <c r="W2111" s="95"/>
      <c r="X2111" s="95"/>
      <c r="Y2111" s="95"/>
      <c r="Z2111" s="95"/>
      <c r="AA2111" s="95"/>
      <c r="AB2111" s="95"/>
      <c r="AC2111" s="95"/>
      <c r="AD2111" s="95"/>
    </row>
    <row r="2112" spans="1:30" ht="13.2">
      <c r="A2112" s="95"/>
      <c r="B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  <c r="U2112" s="95"/>
      <c r="V2112" s="95"/>
      <c r="W2112" s="95"/>
      <c r="X2112" s="95"/>
      <c r="Y2112" s="95"/>
      <c r="Z2112" s="95"/>
      <c r="AA2112" s="95"/>
      <c r="AB2112" s="95"/>
      <c r="AC2112" s="95"/>
      <c r="AD2112" s="95"/>
    </row>
    <row r="2113" spans="1:30" ht="13.2">
      <c r="A2113" s="95"/>
      <c r="B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  <c r="U2113" s="95"/>
      <c r="V2113" s="95"/>
      <c r="W2113" s="95"/>
      <c r="X2113" s="95"/>
      <c r="Y2113" s="95"/>
      <c r="Z2113" s="95"/>
      <c r="AA2113" s="95"/>
      <c r="AB2113" s="95"/>
      <c r="AC2113" s="95"/>
      <c r="AD2113" s="95"/>
    </row>
    <row r="2114" spans="1:30" ht="13.2">
      <c r="A2114" s="95"/>
      <c r="B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  <c r="U2114" s="95"/>
      <c r="V2114" s="95"/>
      <c r="W2114" s="95"/>
      <c r="X2114" s="95"/>
      <c r="Y2114" s="95"/>
      <c r="Z2114" s="95"/>
      <c r="AA2114" s="95"/>
      <c r="AB2114" s="95"/>
      <c r="AC2114" s="95"/>
      <c r="AD2114" s="95"/>
    </row>
    <row r="2115" spans="1:30" ht="13.2">
      <c r="A2115" s="95"/>
      <c r="B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  <c r="U2115" s="95"/>
      <c r="V2115" s="95"/>
      <c r="W2115" s="95"/>
      <c r="X2115" s="95"/>
      <c r="Y2115" s="95"/>
      <c r="Z2115" s="95"/>
      <c r="AA2115" s="95"/>
      <c r="AB2115" s="95"/>
      <c r="AC2115" s="95"/>
      <c r="AD2115" s="95"/>
    </row>
    <row r="2116" spans="1:30" ht="13.2">
      <c r="A2116" s="95"/>
      <c r="B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  <c r="U2116" s="95"/>
      <c r="V2116" s="95"/>
      <c r="W2116" s="95"/>
      <c r="X2116" s="95"/>
      <c r="Y2116" s="95"/>
      <c r="Z2116" s="95"/>
      <c r="AA2116" s="95"/>
      <c r="AB2116" s="95"/>
      <c r="AC2116" s="95"/>
      <c r="AD2116" s="95"/>
    </row>
    <row r="2117" spans="1:30" ht="13.2">
      <c r="A2117" s="95"/>
      <c r="B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  <c r="U2117" s="95"/>
      <c r="V2117" s="95"/>
      <c r="W2117" s="95"/>
      <c r="X2117" s="95"/>
      <c r="Y2117" s="95"/>
      <c r="Z2117" s="95"/>
      <c r="AA2117" s="95"/>
      <c r="AB2117" s="95"/>
      <c r="AC2117" s="95"/>
      <c r="AD2117" s="95"/>
    </row>
    <row r="2118" spans="1:30" ht="13.2">
      <c r="A2118" s="95"/>
      <c r="B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  <c r="U2118" s="95"/>
      <c r="V2118" s="95"/>
      <c r="W2118" s="95"/>
      <c r="X2118" s="95"/>
      <c r="Y2118" s="95"/>
      <c r="Z2118" s="95"/>
      <c r="AA2118" s="95"/>
      <c r="AB2118" s="95"/>
      <c r="AC2118" s="95"/>
      <c r="AD2118" s="95"/>
    </row>
    <row r="2119" spans="1:30" ht="13.2">
      <c r="A2119" s="95"/>
      <c r="B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  <c r="U2119" s="95"/>
      <c r="V2119" s="95"/>
      <c r="W2119" s="95"/>
      <c r="X2119" s="95"/>
      <c r="Y2119" s="95"/>
      <c r="Z2119" s="95"/>
      <c r="AA2119" s="95"/>
      <c r="AB2119" s="95"/>
      <c r="AC2119" s="95"/>
      <c r="AD2119" s="95"/>
    </row>
    <row r="2120" spans="1:30" ht="13.2">
      <c r="A2120" s="95"/>
      <c r="B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  <c r="U2120" s="95"/>
      <c r="V2120" s="95"/>
      <c r="W2120" s="95"/>
      <c r="X2120" s="95"/>
      <c r="Y2120" s="95"/>
      <c r="Z2120" s="95"/>
      <c r="AA2120" s="95"/>
      <c r="AB2120" s="95"/>
      <c r="AC2120" s="95"/>
      <c r="AD2120" s="95"/>
    </row>
    <row r="2121" spans="1:30" ht="13.2">
      <c r="A2121" s="95"/>
      <c r="B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  <c r="U2121" s="95"/>
      <c r="V2121" s="95"/>
      <c r="W2121" s="95"/>
      <c r="X2121" s="95"/>
      <c r="Y2121" s="95"/>
      <c r="Z2121" s="95"/>
      <c r="AA2121" s="95"/>
      <c r="AB2121" s="95"/>
      <c r="AC2121" s="95"/>
      <c r="AD2121" s="95"/>
    </row>
    <row r="2122" spans="1:30" ht="13.2">
      <c r="A2122" s="95"/>
      <c r="B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  <c r="U2122" s="95"/>
      <c r="V2122" s="95"/>
      <c r="W2122" s="95"/>
      <c r="X2122" s="95"/>
      <c r="Y2122" s="95"/>
      <c r="Z2122" s="95"/>
      <c r="AA2122" s="95"/>
      <c r="AB2122" s="95"/>
      <c r="AC2122" s="95"/>
      <c r="AD2122" s="95"/>
    </row>
    <row r="2123" spans="1:30" ht="13.2">
      <c r="A2123" s="95"/>
      <c r="B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  <c r="U2123" s="95"/>
      <c r="V2123" s="95"/>
      <c r="W2123" s="95"/>
      <c r="X2123" s="95"/>
      <c r="Y2123" s="95"/>
      <c r="Z2123" s="95"/>
      <c r="AA2123" s="95"/>
      <c r="AB2123" s="95"/>
      <c r="AC2123" s="95"/>
      <c r="AD2123" s="95"/>
    </row>
    <row r="2124" spans="1:30" ht="13.2">
      <c r="A2124" s="95"/>
      <c r="B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  <c r="U2124" s="95"/>
      <c r="V2124" s="95"/>
      <c r="W2124" s="95"/>
      <c r="X2124" s="95"/>
      <c r="Y2124" s="95"/>
      <c r="Z2124" s="95"/>
      <c r="AA2124" s="95"/>
      <c r="AB2124" s="95"/>
      <c r="AC2124" s="95"/>
      <c r="AD2124" s="95"/>
    </row>
    <row r="2125" spans="1:30" ht="13.2">
      <c r="A2125" s="95"/>
      <c r="B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  <c r="U2125" s="95"/>
      <c r="V2125" s="95"/>
      <c r="W2125" s="95"/>
      <c r="X2125" s="95"/>
      <c r="Y2125" s="95"/>
      <c r="Z2125" s="95"/>
      <c r="AA2125" s="95"/>
      <c r="AB2125" s="95"/>
      <c r="AC2125" s="95"/>
      <c r="AD2125" s="95"/>
    </row>
    <row r="2126" spans="1:30" ht="13.2">
      <c r="A2126" s="95"/>
      <c r="B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  <c r="U2126" s="95"/>
      <c r="V2126" s="95"/>
      <c r="W2126" s="95"/>
      <c r="X2126" s="95"/>
      <c r="Y2126" s="95"/>
      <c r="Z2126" s="95"/>
      <c r="AA2126" s="95"/>
      <c r="AB2126" s="95"/>
      <c r="AC2126" s="95"/>
      <c r="AD2126" s="95"/>
    </row>
    <row r="2127" spans="1:30" ht="13.2">
      <c r="A2127" s="95"/>
      <c r="B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  <c r="U2127" s="95"/>
      <c r="V2127" s="95"/>
      <c r="W2127" s="95"/>
      <c r="X2127" s="95"/>
      <c r="Y2127" s="95"/>
      <c r="Z2127" s="95"/>
      <c r="AA2127" s="95"/>
      <c r="AB2127" s="95"/>
      <c r="AC2127" s="95"/>
      <c r="AD2127" s="95"/>
    </row>
    <row r="2128" spans="1:30" ht="13.2">
      <c r="A2128" s="95"/>
      <c r="B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  <c r="U2128" s="95"/>
      <c r="V2128" s="95"/>
      <c r="W2128" s="95"/>
      <c r="X2128" s="95"/>
      <c r="Y2128" s="95"/>
      <c r="Z2128" s="95"/>
      <c r="AA2128" s="95"/>
      <c r="AB2128" s="95"/>
      <c r="AC2128" s="95"/>
      <c r="AD2128" s="95"/>
    </row>
    <row r="2129" spans="1:30" ht="13.2">
      <c r="A2129" s="95"/>
      <c r="B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  <c r="U2129" s="95"/>
      <c r="V2129" s="95"/>
      <c r="W2129" s="95"/>
      <c r="X2129" s="95"/>
      <c r="Y2129" s="95"/>
      <c r="Z2129" s="95"/>
      <c r="AA2129" s="95"/>
      <c r="AB2129" s="95"/>
      <c r="AC2129" s="95"/>
      <c r="AD2129" s="95"/>
    </row>
    <row r="2130" spans="1:30" ht="13.2">
      <c r="A2130" s="95"/>
      <c r="B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  <c r="U2130" s="95"/>
      <c r="V2130" s="95"/>
      <c r="W2130" s="95"/>
      <c r="X2130" s="95"/>
      <c r="Y2130" s="95"/>
      <c r="Z2130" s="95"/>
      <c r="AA2130" s="95"/>
      <c r="AB2130" s="95"/>
      <c r="AC2130" s="95"/>
      <c r="AD2130" s="95"/>
    </row>
    <row r="2131" spans="1:30" ht="13.2">
      <c r="A2131" s="95"/>
      <c r="B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  <c r="U2131" s="95"/>
      <c r="V2131" s="95"/>
      <c r="W2131" s="95"/>
      <c r="X2131" s="95"/>
      <c r="Y2131" s="95"/>
      <c r="Z2131" s="95"/>
      <c r="AA2131" s="95"/>
      <c r="AB2131" s="95"/>
      <c r="AC2131" s="95"/>
      <c r="AD2131" s="95"/>
    </row>
    <row r="2132" spans="1:30" ht="13.2">
      <c r="A2132" s="95"/>
      <c r="B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  <c r="U2132" s="95"/>
      <c r="V2132" s="95"/>
      <c r="W2132" s="95"/>
      <c r="X2132" s="95"/>
      <c r="Y2132" s="95"/>
      <c r="Z2132" s="95"/>
      <c r="AA2132" s="95"/>
      <c r="AB2132" s="95"/>
      <c r="AC2132" s="95"/>
      <c r="AD2132" s="95"/>
    </row>
    <row r="2133" spans="1:30" ht="13.2">
      <c r="A2133" s="95"/>
      <c r="B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  <c r="U2133" s="95"/>
      <c r="V2133" s="95"/>
      <c r="W2133" s="95"/>
      <c r="X2133" s="95"/>
      <c r="Y2133" s="95"/>
      <c r="Z2133" s="95"/>
      <c r="AA2133" s="95"/>
      <c r="AB2133" s="95"/>
      <c r="AC2133" s="95"/>
      <c r="AD2133" s="95"/>
    </row>
    <row r="2134" spans="1:30" ht="13.2">
      <c r="A2134" s="95"/>
      <c r="B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  <c r="U2134" s="95"/>
      <c r="V2134" s="95"/>
      <c r="W2134" s="95"/>
      <c r="X2134" s="95"/>
      <c r="Y2134" s="95"/>
      <c r="Z2134" s="95"/>
      <c r="AA2134" s="95"/>
      <c r="AB2134" s="95"/>
      <c r="AC2134" s="95"/>
      <c r="AD2134" s="95"/>
    </row>
    <row r="2135" spans="1:30" ht="13.2">
      <c r="A2135" s="95"/>
      <c r="B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  <c r="U2135" s="95"/>
      <c r="V2135" s="95"/>
      <c r="W2135" s="95"/>
      <c r="X2135" s="95"/>
      <c r="Y2135" s="95"/>
      <c r="Z2135" s="95"/>
      <c r="AA2135" s="95"/>
      <c r="AB2135" s="95"/>
      <c r="AC2135" s="95"/>
      <c r="AD2135" s="95"/>
    </row>
    <row r="2136" spans="1:30" ht="13.2">
      <c r="A2136" s="95"/>
      <c r="B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  <c r="U2136" s="95"/>
      <c r="V2136" s="95"/>
      <c r="W2136" s="95"/>
      <c r="X2136" s="95"/>
      <c r="Y2136" s="95"/>
      <c r="Z2136" s="95"/>
      <c r="AA2136" s="95"/>
      <c r="AB2136" s="95"/>
      <c r="AC2136" s="95"/>
      <c r="AD2136" s="95"/>
    </row>
    <row r="2137" spans="1:30" ht="13.2">
      <c r="A2137" s="95"/>
      <c r="B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  <c r="U2137" s="95"/>
      <c r="V2137" s="95"/>
      <c r="W2137" s="95"/>
      <c r="X2137" s="95"/>
      <c r="Y2137" s="95"/>
      <c r="Z2137" s="95"/>
      <c r="AA2137" s="95"/>
      <c r="AB2137" s="95"/>
      <c r="AC2137" s="95"/>
      <c r="AD2137" s="95"/>
    </row>
    <row r="2138" spans="1:30" ht="13.2">
      <c r="A2138" s="95"/>
      <c r="B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  <c r="U2138" s="95"/>
      <c r="V2138" s="95"/>
      <c r="W2138" s="95"/>
      <c r="X2138" s="95"/>
      <c r="Y2138" s="95"/>
      <c r="Z2138" s="95"/>
      <c r="AA2138" s="95"/>
      <c r="AB2138" s="95"/>
      <c r="AC2138" s="95"/>
      <c r="AD2138" s="95"/>
    </row>
    <row r="2139" spans="1:30" ht="13.2">
      <c r="A2139" s="95"/>
      <c r="B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  <c r="U2139" s="95"/>
      <c r="V2139" s="95"/>
      <c r="W2139" s="95"/>
      <c r="X2139" s="95"/>
      <c r="Y2139" s="95"/>
      <c r="Z2139" s="95"/>
      <c r="AA2139" s="95"/>
      <c r="AB2139" s="95"/>
      <c r="AC2139" s="95"/>
      <c r="AD2139" s="95"/>
    </row>
    <row r="2140" spans="1:30" ht="13.2">
      <c r="A2140" s="95"/>
      <c r="B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  <c r="U2140" s="95"/>
      <c r="V2140" s="95"/>
      <c r="W2140" s="95"/>
      <c r="X2140" s="95"/>
      <c r="Y2140" s="95"/>
      <c r="Z2140" s="95"/>
      <c r="AA2140" s="95"/>
      <c r="AB2140" s="95"/>
      <c r="AC2140" s="95"/>
      <c r="AD2140" s="95"/>
    </row>
    <row r="2141" spans="1:30" ht="13.2">
      <c r="A2141" s="95"/>
      <c r="B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  <c r="U2141" s="95"/>
      <c r="V2141" s="95"/>
      <c r="W2141" s="95"/>
      <c r="X2141" s="95"/>
      <c r="Y2141" s="95"/>
      <c r="Z2141" s="95"/>
      <c r="AA2141" s="95"/>
      <c r="AB2141" s="95"/>
      <c r="AC2141" s="95"/>
      <c r="AD2141" s="95"/>
    </row>
    <row r="2142" spans="1:30" ht="13.2">
      <c r="A2142" s="95"/>
      <c r="B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  <c r="U2142" s="95"/>
      <c r="V2142" s="95"/>
      <c r="W2142" s="95"/>
      <c r="X2142" s="95"/>
      <c r="Y2142" s="95"/>
      <c r="Z2142" s="95"/>
      <c r="AA2142" s="95"/>
      <c r="AB2142" s="95"/>
      <c r="AC2142" s="95"/>
      <c r="AD2142" s="95"/>
    </row>
    <row r="2143" spans="1:30" ht="13.2">
      <c r="A2143" s="95"/>
      <c r="B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  <c r="U2143" s="95"/>
      <c r="V2143" s="95"/>
      <c r="W2143" s="95"/>
      <c r="X2143" s="95"/>
      <c r="Y2143" s="95"/>
      <c r="Z2143" s="95"/>
      <c r="AA2143" s="95"/>
      <c r="AB2143" s="95"/>
      <c r="AC2143" s="95"/>
      <c r="AD2143" s="95"/>
    </row>
    <row r="2144" spans="1:30" ht="13.2">
      <c r="A2144" s="95"/>
      <c r="B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  <c r="U2144" s="95"/>
      <c r="V2144" s="95"/>
      <c r="W2144" s="95"/>
      <c r="X2144" s="95"/>
      <c r="Y2144" s="95"/>
      <c r="Z2144" s="95"/>
      <c r="AA2144" s="95"/>
      <c r="AB2144" s="95"/>
      <c r="AC2144" s="95"/>
      <c r="AD2144" s="95"/>
    </row>
    <row r="2145" spans="1:30" ht="13.2">
      <c r="A2145" s="95"/>
      <c r="B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  <c r="U2145" s="95"/>
      <c r="V2145" s="95"/>
      <c r="W2145" s="95"/>
      <c r="X2145" s="95"/>
      <c r="Y2145" s="95"/>
      <c r="Z2145" s="95"/>
      <c r="AA2145" s="95"/>
      <c r="AB2145" s="95"/>
      <c r="AC2145" s="95"/>
      <c r="AD2145" s="95"/>
    </row>
    <row r="2146" spans="1:30" ht="13.2">
      <c r="A2146" s="95"/>
      <c r="B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  <c r="U2146" s="95"/>
      <c r="V2146" s="95"/>
      <c r="W2146" s="95"/>
      <c r="X2146" s="95"/>
      <c r="Y2146" s="95"/>
      <c r="Z2146" s="95"/>
      <c r="AA2146" s="95"/>
      <c r="AB2146" s="95"/>
      <c r="AC2146" s="95"/>
      <c r="AD2146" s="95"/>
    </row>
    <row r="2147" spans="1:30" ht="13.2">
      <c r="A2147" s="95"/>
      <c r="B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  <c r="U2147" s="95"/>
      <c r="V2147" s="95"/>
      <c r="W2147" s="95"/>
      <c r="X2147" s="95"/>
      <c r="Y2147" s="95"/>
      <c r="Z2147" s="95"/>
      <c r="AA2147" s="95"/>
      <c r="AB2147" s="95"/>
      <c r="AC2147" s="95"/>
      <c r="AD2147" s="95"/>
    </row>
    <row r="2148" spans="1:30" ht="13.2">
      <c r="A2148" s="95"/>
      <c r="B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  <c r="U2148" s="95"/>
      <c r="V2148" s="95"/>
      <c r="W2148" s="95"/>
      <c r="X2148" s="95"/>
      <c r="Y2148" s="95"/>
      <c r="Z2148" s="95"/>
      <c r="AA2148" s="95"/>
      <c r="AB2148" s="95"/>
      <c r="AC2148" s="95"/>
      <c r="AD2148" s="95"/>
    </row>
    <row r="2149" spans="1:30" ht="13.2">
      <c r="A2149" s="95"/>
      <c r="B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  <c r="U2149" s="95"/>
      <c r="V2149" s="95"/>
      <c r="W2149" s="95"/>
      <c r="X2149" s="95"/>
      <c r="Y2149" s="95"/>
      <c r="Z2149" s="95"/>
      <c r="AA2149" s="95"/>
      <c r="AB2149" s="95"/>
      <c r="AC2149" s="95"/>
      <c r="AD2149" s="95"/>
    </row>
    <row r="2150" spans="1:30" ht="13.2">
      <c r="A2150" s="95"/>
      <c r="B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  <c r="U2150" s="95"/>
      <c r="V2150" s="95"/>
      <c r="W2150" s="95"/>
      <c r="X2150" s="95"/>
      <c r="Y2150" s="95"/>
      <c r="Z2150" s="95"/>
      <c r="AA2150" s="95"/>
      <c r="AB2150" s="95"/>
      <c r="AC2150" s="95"/>
      <c r="AD2150" s="95"/>
    </row>
    <row r="2151" spans="1:30" ht="13.2">
      <c r="A2151" s="95"/>
      <c r="B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  <c r="U2151" s="95"/>
      <c r="V2151" s="95"/>
      <c r="W2151" s="95"/>
      <c r="X2151" s="95"/>
      <c r="Y2151" s="95"/>
      <c r="Z2151" s="95"/>
      <c r="AA2151" s="95"/>
      <c r="AB2151" s="95"/>
      <c r="AC2151" s="95"/>
      <c r="AD2151" s="95"/>
    </row>
    <row r="2152" spans="1:30" ht="13.2">
      <c r="A2152" s="95"/>
      <c r="B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  <c r="U2152" s="95"/>
      <c r="V2152" s="95"/>
      <c r="W2152" s="95"/>
      <c r="X2152" s="95"/>
      <c r="Y2152" s="95"/>
      <c r="Z2152" s="95"/>
      <c r="AA2152" s="95"/>
      <c r="AB2152" s="95"/>
      <c r="AC2152" s="95"/>
      <c r="AD2152" s="95"/>
    </row>
    <row r="2153" spans="1:30" ht="13.2">
      <c r="A2153" s="95"/>
      <c r="B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  <c r="U2153" s="95"/>
      <c r="V2153" s="95"/>
      <c r="W2153" s="95"/>
      <c r="X2153" s="95"/>
      <c r="Y2153" s="95"/>
      <c r="Z2153" s="95"/>
      <c r="AA2153" s="95"/>
      <c r="AB2153" s="95"/>
      <c r="AC2153" s="95"/>
      <c r="AD2153" s="95"/>
    </row>
    <row r="2154" spans="1:30" ht="13.2">
      <c r="A2154" s="95"/>
      <c r="B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  <c r="U2154" s="95"/>
      <c r="V2154" s="95"/>
      <c r="W2154" s="95"/>
      <c r="X2154" s="95"/>
      <c r="Y2154" s="95"/>
      <c r="Z2154" s="95"/>
      <c r="AA2154" s="95"/>
      <c r="AB2154" s="95"/>
      <c r="AC2154" s="95"/>
      <c r="AD2154" s="95"/>
    </row>
    <row r="2155" spans="1:30" ht="13.2">
      <c r="A2155" s="95"/>
      <c r="B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  <c r="U2155" s="95"/>
      <c r="V2155" s="95"/>
      <c r="W2155" s="95"/>
      <c r="X2155" s="95"/>
      <c r="Y2155" s="95"/>
      <c r="Z2155" s="95"/>
      <c r="AA2155" s="95"/>
      <c r="AB2155" s="95"/>
      <c r="AC2155" s="95"/>
      <c r="AD2155" s="95"/>
    </row>
    <row r="2156" spans="1:30" ht="13.2">
      <c r="A2156" s="95"/>
      <c r="B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  <c r="U2156" s="95"/>
      <c r="V2156" s="95"/>
      <c r="W2156" s="95"/>
      <c r="X2156" s="95"/>
      <c r="Y2156" s="95"/>
      <c r="Z2156" s="95"/>
      <c r="AA2156" s="95"/>
      <c r="AB2156" s="95"/>
      <c r="AC2156" s="95"/>
      <c r="AD2156" s="95"/>
    </row>
    <row r="2157" spans="1:30" ht="13.2">
      <c r="A2157" s="95"/>
      <c r="B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  <c r="U2157" s="95"/>
      <c r="V2157" s="95"/>
      <c r="W2157" s="95"/>
      <c r="X2157" s="95"/>
      <c r="Y2157" s="95"/>
      <c r="Z2157" s="95"/>
      <c r="AA2157" s="95"/>
      <c r="AB2157" s="95"/>
      <c r="AC2157" s="95"/>
      <c r="AD2157" s="95"/>
    </row>
    <row r="2158" spans="1:30" ht="13.2">
      <c r="A2158" s="95"/>
      <c r="B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  <c r="U2158" s="95"/>
      <c r="V2158" s="95"/>
      <c r="W2158" s="95"/>
      <c r="X2158" s="95"/>
      <c r="Y2158" s="95"/>
      <c r="Z2158" s="95"/>
      <c r="AA2158" s="95"/>
      <c r="AB2158" s="95"/>
      <c r="AC2158" s="95"/>
      <c r="AD2158" s="95"/>
    </row>
    <row r="2159" spans="1:30" ht="13.2">
      <c r="A2159" s="95"/>
      <c r="B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  <c r="U2159" s="95"/>
      <c r="V2159" s="95"/>
      <c r="W2159" s="95"/>
      <c r="X2159" s="95"/>
      <c r="Y2159" s="95"/>
      <c r="Z2159" s="95"/>
      <c r="AA2159" s="95"/>
      <c r="AB2159" s="95"/>
      <c r="AC2159" s="95"/>
      <c r="AD2159" s="95"/>
    </row>
    <row r="2160" spans="1:30" ht="13.2">
      <c r="A2160" s="95"/>
      <c r="B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  <c r="U2160" s="95"/>
      <c r="V2160" s="95"/>
      <c r="W2160" s="95"/>
      <c r="X2160" s="95"/>
      <c r="Y2160" s="95"/>
      <c r="Z2160" s="95"/>
      <c r="AA2160" s="95"/>
      <c r="AB2160" s="95"/>
      <c r="AC2160" s="95"/>
      <c r="AD2160" s="95"/>
    </row>
    <row r="2161" spans="1:30" ht="13.2">
      <c r="A2161" s="95"/>
      <c r="B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  <c r="U2161" s="95"/>
      <c r="V2161" s="95"/>
      <c r="W2161" s="95"/>
      <c r="X2161" s="95"/>
      <c r="Y2161" s="95"/>
      <c r="Z2161" s="95"/>
      <c r="AA2161" s="95"/>
      <c r="AB2161" s="95"/>
      <c r="AC2161" s="95"/>
      <c r="AD2161" s="95"/>
    </row>
    <row r="2162" spans="1:30" ht="13.2">
      <c r="A2162" s="95"/>
      <c r="B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  <c r="U2162" s="95"/>
      <c r="V2162" s="95"/>
      <c r="W2162" s="95"/>
      <c r="X2162" s="95"/>
      <c r="Y2162" s="95"/>
      <c r="Z2162" s="95"/>
      <c r="AA2162" s="95"/>
      <c r="AB2162" s="95"/>
      <c r="AC2162" s="95"/>
      <c r="AD2162" s="95"/>
    </row>
    <row r="2163" spans="1:30" ht="13.2">
      <c r="A2163" s="95"/>
      <c r="B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  <c r="U2163" s="95"/>
      <c r="V2163" s="95"/>
      <c r="W2163" s="95"/>
      <c r="X2163" s="95"/>
      <c r="Y2163" s="95"/>
      <c r="Z2163" s="95"/>
      <c r="AA2163" s="95"/>
      <c r="AB2163" s="95"/>
      <c r="AC2163" s="95"/>
      <c r="AD2163" s="95"/>
    </row>
    <row r="2164" spans="1:30" ht="13.2">
      <c r="A2164" s="95"/>
      <c r="B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  <c r="U2164" s="95"/>
      <c r="V2164" s="95"/>
      <c r="W2164" s="95"/>
      <c r="X2164" s="95"/>
      <c r="Y2164" s="95"/>
      <c r="Z2164" s="95"/>
      <c r="AA2164" s="95"/>
      <c r="AB2164" s="95"/>
      <c r="AC2164" s="95"/>
      <c r="AD2164" s="95"/>
    </row>
    <row r="2165" spans="1:30" ht="13.2">
      <c r="A2165" s="95"/>
      <c r="B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  <c r="U2165" s="95"/>
      <c r="V2165" s="95"/>
      <c r="W2165" s="95"/>
      <c r="X2165" s="95"/>
      <c r="Y2165" s="95"/>
      <c r="Z2165" s="95"/>
      <c r="AA2165" s="95"/>
      <c r="AB2165" s="95"/>
      <c r="AC2165" s="95"/>
      <c r="AD2165" s="95"/>
    </row>
    <row r="2166" spans="1:30" ht="13.2">
      <c r="A2166" s="95"/>
      <c r="B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  <c r="U2166" s="95"/>
      <c r="V2166" s="95"/>
      <c r="W2166" s="95"/>
      <c r="X2166" s="95"/>
      <c r="Y2166" s="95"/>
      <c r="Z2166" s="95"/>
      <c r="AA2166" s="95"/>
      <c r="AB2166" s="95"/>
      <c r="AC2166" s="95"/>
      <c r="AD2166" s="95"/>
    </row>
    <row r="2167" spans="1:30" ht="13.2">
      <c r="A2167" s="95"/>
      <c r="B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  <c r="U2167" s="95"/>
      <c r="V2167" s="95"/>
      <c r="W2167" s="95"/>
      <c r="X2167" s="95"/>
      <c r="Y2167" s="95"/>
      <c r="Z2167" s="95"/>
      <c r="AA2167" s="95"/>
      <c r="AB2167" s="95"/>
      <c r="AC2167" s="95"/>
      <c r="AD2167" s="95"/>
    </row>
    <row r="2168" spans="1:30" ht="13.2">
      <c r="A2168" s="95"/>
      <c r="B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  <c r="U2168" s="95"/>
      <c r="V2168" s="95"/>
      <c r="W2168" s="95"/>
      <c r="X2168" s="95"/>
      <c r="Y2168" s="95"/>
      <c r="Z2168" s="95"/>
      <c r="AA2168" s="95"/>
      <c r="AB2168" s="95"/>
      <c r="AC2168" s="95"/>
      <c r="AD2168" s="95"/>
    </row>
    <row r="2169" spans="1:30" ht="13.2">
      <c r="A2169" s="95"/>
      <c r="B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  <c r="U2169" s="95"/>
      <c r="V2169" s="95"/>
      <c r="W2169" s="95"/>
      <c r="X2169" s="95"/>
      <c r="Y2169" s="95"/>
      <c r="Z2169" s="95"/>
      <c r="AA2169" s="95"/>
      <c r="AB2169" s="95"/>
      <c r="AC2169" s="95"/>
      <c r="AD2169" s="95"/>
    </row>
    <row r="2170" spans="1:30" ht="13.2">
      <c r="A2170" s="95"/>
      <c r="B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  <c r="U2170" s="95"/>
      <c r="V2170" s="95"/>
      <c r="W2170" s="95"/>
      <c r="X2170" s="95"/>
      <c r="Y2170" s="95"/>
      <c r="Z2170" s="95"/>
      <c r="AA2170" s="95"/>
      <c r="AB2170" s="95"/>
      <c r="AC2170" s="95"/>
      <c r="AD2170" s="95"/>
    </row>
    <row r="2171" spans="1:30" ht="13.2">
      <c r="A2171" s="95"/>
      <c r="B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  <c r="U2171" s="95"/>
      <c r="V2171" s="95"/>
      <c r="W2171" s="95"/>
      <c r="X2171" s="95"/>
      <c r="Y2171" s="95"/>
      <c r="Z2171" s="95"/>
      <c r="AA2171" s="95"/>
      <c r="AB2171" s="95"/>
      <c r="AC2171" s="95"/>
      <c r="AD2171" s="95"/>
    </row>
    <row r="2172" spans="1:30" ht="13.2">
      <c r="A2172" s="95"/>
      <c r="B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  <c r="U2172" s="95"/>
      <c r="V2172" s="95"/>
      <c r="W2172" s="95"/>
      <c r="X2172" s="95"/>
      <c r="Y2172" s="95"/>
      <c r="Z2172" s="95"/>
      <c r="AA2172" s="95"/>
      <c r="AB2172" s="95"/>
      <c r="AC2172" s="95"/>
      <c r="AD2172" s="95"/>
    </row>
    <row r="2173" spans="1:30" ht="13.2">
      <c r="A2173" s="95"/>
      <c r="B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  <c r="U2173" s="95"/>
      <c r="V2173" s="95"/>
      <c r="W2173" s="95"/>
      <c r="X2173" s="95"/>
      <c r="Y2173" s="95"/>
      <c r="Z2173" s="95"/>
      <c r="AA2173" s="95"/>
      <c r="AB2173" s="95"/>
      <c r="AC2173" s="95"/>
      <c r="AD2173" s="95"/>
    </row>
    <row r="2174" spans="1:30" ht="13.2">
      <c r="A2174" s="95"/>
      <c r="B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  <c r="U2174" s="95"/>
      <c r="V2174" s="95"/>
      <c r="W2174" s="95"/>
      <c r="X2174" s="95"/>
      <c r="Y2174" s="95"/>
      <c r="Z2174" s="95"/>
      <c r="AA2174" s="95"/>
      <c r="AB2174" s="95"/>
      <c r="AC2174" s="95"/>
      <c r="AD2174" s="95"/>
    </row>
    <row r="2175" spans="1:30" ht="13.2">
      <c r="A2175" s="95"/>
      <c r="B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  <c r="U2175" s="95"/>
      <c r="V2175" s="95"/>
      <c r="W2175" s="95"/>
      <c r="X2175" s="95"/>
      <c r="Y2175" s="95"/>
      <c r="Z2175" s="95"/>
      <c r="AA2175" s="95"/>
      <c r="AB2175" s="95"/>
      <c r="AC2175" s="95"/>
      <c r="AD2175" s="95"/>
    </row>
    <row r="2176" spans="1:30" ht="13.2">
      <c r="A2176" s="95"/>
      <c r="B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  <c r="U2176" s="95"/>
      <c r="V2176" s="95"/>
      <c r="W2176" s="95"/>
      <c r="X2176" s="95"/>
      <c r="Y2176" s="95"/>
      <c r="Z2176" s="95"/>
      <c r="AA2176" s="95"/>
      <c r="AB2176" s="95"/>
      <c r="AC2176" s="95"/>
      <c r="AD2176" s="95"/>
    </row>
    <row r="2177" spans="1:30" ht="13.2">
      <c r="A2177" s="95"/>
      <c r="B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  <c r="U2177" s="95"/>
      <c r="V2177" s="95"/>
      <c r="W2177" s="95"/>
      <c r="X2177" s="95"/>
      <c r="Y2177" s="95"/>
      <c r="Z2177" s="95"/>
      <c r="AA2177" s="95"/>
      <c r="AB2177" s="95"/>
      <c r="AC2177" s="95"/>
      <c r="AD2177" s="95"/>
    </row>
    <row r="2178" spans="1:30" ht="13.2">
      <c r="A2178" s="95"/>
      <c r="B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  <c r="U2178" s="95"/>
      <c r="V2178" s="95"/>
      <c r="W2178" s="95"/>
      <c r="X2178" s="95"/>
      <c r="Y2178" s="95"/>
      <c r="Z2178" s="95"/>
      <c r="AA2178" s="95"/>
      <c r="AB2178" s="95"/>
      <c r="AC2178" s="95"/>
      <c r="AD2178" s="95"/>
    </row>
    <row r="2179" spans="1:30" ht="13.2">
      <c r="A2179" s="95"/>
      <c r="B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  <c r="U2179" s="95"/>
      <c r="V2179" s="95"/>
      <c r="W2179" s="95"/>
      <c r="X2179" s="95"/>
      <c r="Y2179" s="95"/>
      <c r="Z2179" s="95"/>
      <c r="AA2179" s="95"/>
      <c r="AB2179" s="95"/>
      <c r="AC2179" s="95"/>
      <c r="AD2179" s="95"/>
    </row>
    <row r="2180" spans="1:30" ht="13.2">
      <c r="A2180" s="95"/>
      <c r="B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  <c r="U2180" s="95"/>
      <c r="V2180" s="95"/>
      <c r="W2180" s="95"/>
      <c r="X2180" s="95"/>
      <c r="Y2180" s="95"/>
      <c r="Z2180" s="95"/>
      <c r="AA2180" s="95"/>
      <c r="AB2180" s="95"/>
      <c r="AC2180" s="95"/>
      <c r="AD2180" s="95"/>
    </row>
    <row r="2181" spans="1:30" ht="13.2">
      <c r="A2181" s="95"/>
      <c r="B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  <c r="U2181" s="95"/>
      <c r="V2181" s="95"/>
      <c r="W2181" s="95"/>
      <c r="X2181" s="95"/>
      <c r="Y2181" s="95"/>
      <c r="Z2181" s="95"/>
      <c r="AA2181" s="95"/>
      <c r="AB2181" s="95"/>
      <c r="AC2181" s="95"/>
      <c r="AD2181" s="95"/>
    </row>
    <row r="2182" spans="1:30" ht="13.2">
      <c r="A2182" s="95"/>
      <c r="B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  <c r="U2182" s="95"/>
      <c r="V2182" s="95"/>
      <c r="W2182" s="95"/>
      <c r="X2182" s="95"/>
      <c r="Y2182" s="95"/>
      <c r="Z2182" s="95"/>
      <c r="AA2182" s="95"/>
      <c r="AB2182" s="95"/>
      <c r="AC2182" s="95"/>
      <c r="AD2182" s="95"/>
    </row>
    <row r="2183" spans="1:30" ht="13.2">
      <c r="A2183" s="95"/>
      <c r="B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  <c r="U2183" s="95"/>
      <c r="V2183" s="95"/>
      <c r="W2183" s="95"/>
      <c r="X2183" s="95"/>
      <c r="Y2183" s="95"/>
      <c r="Z2183" s="95"/>
      <c r="AA2183" s="95"/>
      <c r="AB2183" s="95"/>
      <c r="AC2183" s="95"/>
      <c r="AD2183" s="95"/>
    </row>
    <row r="2184" spans="1:30" ht="13.2">
      <c r="A2184" s="95"/>
      <c r="B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  <c r="U2184" s="95"/>
      <c r="V2184" s="95"/>
      <c r="W2184" s="95"/>
      <c r="X2184" s="95"/>
      <c r="Y2184" s="95"/>
      <c r="Z2184" s="95"/>
      <c r="AA2184" s="95"/>
      <c r="AB2184" s="95"/>
      <c r="AC2184" s="95"/>
      <c r="AD2184" s="95"/>
    </row>
    <row r="2185" spans="1:30" ht="13.2">
      <c r="A2185" s="95"/>
      <c r="B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  <c r="U2185" s="95"/>
      <c r="V2185" s="95"/>
      <c r="W2185" s="95"/>
      <c r="X2185" s="95"/>
      <c r="Y2185" s="95"/>
      <c r="Z2185" s="95"/>
      <c r="AA2185" s="95"/>
      <c r="AB2185" s="95"/>
      <c r="AC2185" s="95"/>
      <c r="AD2185" s="95"/>
    </row>
    <row r="2186" spans="1:30" ht="13.2">
      <c r="A2186" s="95"/>
      <c r="B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  <c r="U2186" s="95"/>
      <c r="V2186" s="95"/>
      <c r="W2186" s="95"/>
      <c r="X2186" s="95"/>
      <c r="Y2186" s="95"/>
      <c r="Z2186" s="95"/>
      <c r="AA2186" s="95"/>
      <c r="AB2186" s="95"/>
      <c r="AC2186" s="95"/>
      <c r="AD2186" s="95"/>
    </row>
    <row r="2187" spans="1:30" ht="13.2">
      <c r="A2187" s="95"/>
      <c r="B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  <c r="U2187" s="95"/>
      <c r="V2187" s="95"/>
      <c r="W2187" s="95"/>
      <c r="X2187" s="95"/>
      <c r="Y2187" s="95"/>
      <c r="Z2187" s="95"/>
      <c r="AA2187" s="95"/>
      <c r="AB2187" s="95"/>
      <c r="AC2187" s="95"/>
      <c r="AD2187" s="95"/>
    </row>
    <row r="2188" spans="1:30" ht="13.2">
      <c r="A2188" s="95"/>
      <c r="B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  <c r="U2188" s="95"/>
      <c r="V2188" s="95"/>
      <c r="W2188" s="95"/>
      <c r="X2188" s="95"/>
      <c r="Y2188" s="95"/>
      <c r="Z2188" s="95"/>
      <c r="AA2188" s="95"/>
      <c r="AB2188" s="95"/>
      <c r="AC2188" s="95"/>
      <c r="AD2188" s="95"/>
    </row>
    <row r="2189" spans="1:30" ht="13.2">
      <c r="A2189" s="95"/>
      <c r="B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  <c r="U2189" s="95"/>
      <c r="V2189" s="95"/>
      <c r="W2189" s="95"/>
      <c r="X2189" s="95"/>
      <c r="Y2189" s="95"/>
      <c r="Z2189" s="95"/>
      <c r="AA2189" s="95"/>
      <c r="AB2189" s="95"/>
      <c r="AC2189" s="95"/>
      <c r="AD2189" s="95"/>
    </row>
    <row r="2190" spans="1:30" ht="13.2">
      <c r="A2190" s="95"/>
      <c r="B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  <c r="U2190" s="95"/>
      <c r="V2190" s="95"/>
      <c r="W2190" s="95"/>
      <c r="X2190" s="95"/>
      <c r="Y2190" s="95"/>
      <c r="Z2190" s="95"/>
      <c r="AA2190" s="95"/>
      <c r="AB2190" s="95"/>
      <c r="AC2190" s="95"/>
      <c r="AD2190" s="95"/>
    </row>
    <row r="2191" spans="1:30" ht="13.2">
      <c r="A2191" s="95"/>
      <c r="B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  <c r="U2191" s="95"/>
      <c r="V2191" s="95"/>
      <c r="W2191" s="95"/>
      <c r="X2191" s="95"/>
      <c r="Y2191" s="95"/>
      <c r="Z2191" s="95"/>
      <c r="AA2191" s="95"/>
      <c r="AB2191" s="95"/>
      <c r="AC2191" s="95"/>
      <c r="AD2191" s="95"/>
    </row>
    <row r="2192" spans="1:30" ht="13.2">
      <c r="A2192" s="95"/>
      <c r="B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  <c r="U2192" s="95"/>
      <c r="V2192" s="95"/>
      <c r="W2192" s="95"/>
      <c r="X2192" s="95"/>
      <c r="Y2192" s="95"/>
      <c r="Z2192" s="95"/>
      <c r="AA2192" s="95"/>
      <c r="AB2192" s="95"/>
      <c r="AC2192" s="95"/>
      <c r="AD2192" s="95"/>
    </row>
    <row r="2193" spans="1:30" ht="13.2">
      <c r="A2193" s="95"/>
      <c r="B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  <c r="U2193" s="95"/>
      <c r="V2193" s="95"/>
      <c r="W2193" s="95"/>
      <c r="X2193" s="95"/>
      <c r="Y2193" s="95"/>
      <c r="Z2193" s="95"/>
      <c r="AA2193" s="95"/>
      <c r="AB2193" s="95"/>
      <c r="AC2193" s="95"/>
      <c r="AD2193" s="95"/>
    </row>
    <row r="2194" spans="1:30" ht="13.2">
      <c r="A2194" s="95"/>
      <c r="B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  <c r="U2194" s="95"/>
      <c r="V2194" s="95"/>
      <c r="W2194" s="95"/>
      <c r="X2194" s="95"/>
      <c r="Y2194" s="95"/>
      <c r="Z2194" s="95"/>
      <c r="AA2194" s="95"/>
      <c r="AB2194" s="95"/>
      <c r="AC2194" s="95"/>
      <c r="AD2194" s="95"/>
    </row>
    <row r="2195" spans="1:30" ht="13.2">
      <c r="A2195" s="95"/>
      <c r="B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  <c r="U2195" s="95"/>
      <c r="V2195" s="95"/>
      <c r="W2195" s="95"/>
      <c r="X2195" s="95"/>
      <c r="Y2195" s="95"/>
      <c r="Z2195" s="95"/>
      <c r="AA2195" s="95"/>
      <c r="AB2195" s="95"/>
      <c r="AC2195" s="95"/>
      <c r="AD2195" s="95"/>
    </row>
    <row r="2196" spans="1:30" ht="13.2">
      <c r="A2196" s="95"/>
      <c r="B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  <c r="U2196" s="95"/>
      <c r="V2196" s="95"/>
      <c r="W2196" s="95"/>
      <c r="X2196" s="95"/>
      <c r="Y2196" s="95"/>
      <c r="Z2196" s="95"/>
      <c r="AA2196" s="95"/>
      <c r="AB2196" s="95"/>
      <c r="AC2196" s="95"/>
      <c r="AD2196" s="95"/>
    </row>
    <row r="2197" spans="1:30" ht="13.2">
      <c r="A2197" s="95"/>
      <c r="B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  <c r="U2197" s="95"/>
      <c r="V2197" s="95"/>
      <c r="W2197" s="95"/>
      <c r="X2197" s="95"/>
      <c r="Y2197" s="95"/>
      <c r="Z2197" s="95"/>
      <c r="AA2197" s="95"/>
      <c r="AB2197" s="95"/>
      <c r="AC2197" s="95"/>
      <c r="AD2197" s="95"/>
    </row>
    <row r="2198" spans="1:30" ht="13.2">
      <c r="A2198" s="95"/>
      <c r="B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  <c r="U2198" s="95"/>
      <c r="V2198" s="95"/>
      <c r="W2198" s="95"/>
      <c r="X2198" s="95"/>
      <c r="Y2198" s="95"/>
      <c r="Z2198" s="95"/>
      <c r="AA2198" s="95"/>
      <c r="AB2198" s="95"/>
      <c r="AC2198" s="95"/>
      <c r="AD2198" s="95"/>
    </row>
    <row r="2199" spans="1:30" ht="13.2">
      <c r="A2199" s="95"/>
      <c r="B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  <c r="U2199" s="95"/>
      <c r="V2199" s="95"/>
      <c r="W2199" s="95"/>
      <c r="X2199" s="95"/>
      <c r="Y2199" s="95"/>
      <c r="Z2199" s="95"/>
      <c r="AA2199" s="95"/>
      <c r="AB2199" s="95"/>
      <c r="AC2199" s="95"/>
      <c r="AD2199" s="95"/>
    </row>
    <row r="2200" spans="1:30" ht="13.2">
      <c r="A2200" s="95"/>
      <c r="B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  <c r="U2200" s="95"/>
      <c r="V2200" s="95"/>
      <c r="W2200" s="95"/>
      <c r="X2200" s="95"/>
      <c r="Y2200" s="95"/>
      <c r="Z2200" s="95"/>
      <c r="AA2200" s="95"/>
      <c r="AB2200" s="95"/>
      <c r="AC2200" s="95"/>
      <c r="AD2200" s="95"/>
    </row>
    <row r="2201" spans="1:30" ht="13.2">
      <c r="A2201" s="95"/>
      <c r="B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  <c r="U2201" s="95"/>
      <c r="V2201" s="95"/>
      <c r="W2201" s="95"/>
      <c r="X2201" s="95"/>
      <c r="Y2201" s="95"/>
      <c r="Z2201" s="95"/>
      <c r="AA2201" s="95"/>
      <c r="AB2201" s="95"/>
      <c r="AC2201" s="95"/>
      <c r="AD2201" s="95"/>
    </row>
    <row r="2202" spans="1:30" ht="13.2">
      <c r="A2202" s="95"/>
      <c r="B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  <c r="U2202" s="95"/>
      <c r="V2202" s="95"/>
      <c r="W2202" s="95"/>
      <c r="X2202" s="95"/>
      <c r="Y2202" s="95"/>
      <c r="Z2202" s="95"/>
      <c r="AA2202" s="95"/>
      <c r="AB2202" s="95"/>
      <c r="AC2202" s="95"/>
      <c r="AD2202" s="95"/>
    </row>
    <row r="2203" spans="1:30" ht="13.2">
      <c r="A2203" s="95"/>
      <c r="B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  <c r="U2203" s="95"/>
      <c r="V2203" s="95"/>
      <c r="W2203" s="95"/>
      <c r="X2203" s="95"/>
      <c r="Y2203" s="95"/>
      <c r="Z2203" s="95"/>
      <c r="AA2203" s="95"/>
      <c r="AB2203" s="95"/>
      <c r="AC2203" s="95"/>
      <c r="AD2203" s="95"/>
    </row>
    <row r="2204" spans="1:30" ht="13.2">
      <c r="A2204" s="95"/>
      <c r="B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  <c r="U2204" s="95"/>
      <c r="V2204" s="95"/>
      <c r="W2204" s="95"/>
      <c r="X2204" s="95"/>
      <c r="Y2204" s="95"/>
      <c r="Z2204" s="95"/>
      <c r="AA2204" s="95"/>
      <c r="AB2204" s="95"/>
      <c r="AC2204" s="95"/>
      <c r="AD2204" s="95"/>
    </row>
    <row r="2205" spans="1:30" ht="13.2">
      <c r="A2205" s="95"/>
      <c r="B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  <c r="U2205" s="95"/>
      <c r="V2205" s="95"/>
      <c r="W2205" s="95"/>
      <c r="X2205" s="95"/>
      <c r="Y2205" s="95"/>
      <c r="Z2205" s="95"/>
      <c r="AA2205" s="95"/>
      <c r="AB2205" s="95"/>
      <c r="AC2205" s="95"/>
      <c r="AD2205" s="95"/>
    </row>
    <row r="2206" spans="1:30" ht="13.2">
      <c r="A2206" s="95"/>
      <c r="B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  <c r="U2206" s="95"/>
      <c r="V2206" s="95"/>
      <c r="W2206" s="95"/>
      <c r="X2206" s="95"/>
      <c r="Y2206" s="95"/>
      <c r="Z2206" s="95"/>
      <c r="AA2206" s="95"/>
      <c r="AB2206" s="95"/>
      <c r="AC2206" s="95"/>
      <c r="AD2206" s="95"/>
    </row>
    <row r="2207" spans="1:30" ht="13.2">
      <c r="A2207" s="95"/>
      <c r="B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  <c r="U2207" s="95"/>
      <c r="V2207" s="95"/>
      <c r="W2207" s="95"/>
      <c r="X2207" s="95"/>
      <c r="Y2207" s="95"/>
      <c r="Z2207" s="95"/>
      <c r="AA2207" s="95"/>
      <c r="AB2207" s="95"/>
      <c r="AC2207" s="95"/>
      <c r="AD2207" s="95"/>
    </row>
    <row r="2208" spans="1:30" ht="13.2">
      <c r="A2208" s="95"/>
      <c r="B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  <c r="U2208" s="95"/>
      <c r="V2208" s="95"/>
      <c r="W2208" s="95"/>
      <c r="X2208" s="95"/>
      <c r="Y2208" s="95"/>
      <c r="Z2208" s="95"/>
      <c r="AA2208" s="95"/>
      <c r="AB2208" s="95"/>
      <c r="AC2208" s="95"/>
      <c r="AD2208" s="95"/>
    </row>
    <row r="2209" spans="1:30" ht="13.2">
      <c r="A2209" s="95"/>
      <c r="B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  <c r="U2209" s="95"/>
      <c r="V2209" s="95"/>
      <c r="W2209" s="95"/>
      <c r="X2209" s="95"/>
      <c r="Y2209" s="95"/>
      <c r="Z2209" s="95"/>
      <c r="AA2209" s="95"/>
      <c r="AB2209" s="95"/>
      <c r="AC2209" s="95"/>
      <c r="AD2209" s="95"/>
    </row>
    <row r="2210" spans="1:30" ht="13.2">
      <c r="A2210" s="95"/>
      <c r="B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  <c r="U2210" s="95"/>
      <c r="V2210" s="95"/>
      <c r="W2210" s="95"/>
      <c r="X2210" s="95"/>
      <c r="Y2210" s="95"/>
      <c r="Z2210" s="95"/>
      <c r="AA2210" s="95"/>
      <c r="AB2210" s="95"/>
      <c r="AC2210" s="95"/>
      <c r="AD2210" s="95"/>
    </row>
    <row r="2211" spans="1:30" ht="13.2">
      <c r="A2211" s="95"/>
      <c r="B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  <c r="U2211" s="95"/>
      <c r="V2211" s="95"/>
      <c r="W2211" s="95"/>
      <c r="X2211" s="95"/>
      <c r="Y2211" s="95"/>
      <c r="Z2211" s="95"/>
      <c r="AA2211" s="95"/>
      <c r="AB2211" s="95"/>
      <c r="AC2211" s="95"/>
      <c r="AD2211" s="95"/>
    </row>
    <row r="2212" spans="1:30" ht="13.2">
      <c r="A2212" s="95"/>
      <c r="B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  <c r="U2212" s="95"/>
      <c r="V2212" s="95"/>
      <c r="W2212" s="95"/>
      <c r="X2212" s="95"/>
      <c r="Y2212" s="95"/>
      <c r="Z2212" s="95"/>
      <c r="AA2212" s="95"/>
      <c r="AB2212" s="95"/>
      <c r="AC2212" s="95"/>
      <c r="AD2212" s="95"/>
    </row>
    <row r="2213" spans="1:30" ht="13.2">
      <c r="A2213" s="95"/>
      <c r="B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  <c r="U2213" s="95"/>
      <c r="V2213" s="95"/>
      <c r="W2213" s="95"/>
      <c r="X2213" s="95"/>
      <c r="Y2213" s="95"/>
      <c r="Z2213" s="95"/>
      <c r="AA2213" s="95"/>
      <c r="AB2213" s="95"/>
      <c r="AC2213" s="95"/>
      <c r="AD2213" s="95"/>
    </row>
    <row r="2214" spans="1:30" ht="13.2">
      <c r="A2214" s="95"/>
      <c r="B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  <c r="U2214" s="95"/>
      <c r="V2214" s="95"/>
      <c r="W2214" s="95"/>
      <c r="X2214" s="95"/>
      <c r="Y2214" s="95"/>
      <c r="Z2214" s="95"/>
      <c r="AA2214" s="95"/>
      <c r="AB2214" s="95"/>
      <c r="AC2214" s="95"/>
      <c r="AD2214" s="95"/>
    </row>
    <row r="2215" spans="1:30" ht="13.2">
      <c r="A2215" s="95"/>
      <c r="B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  <c r="U2215" s="95"/>
      <c r="V2215" s="95"/>
      <c r="W2215" s="95"/>
      <c r="X2215" s="95"/>
      <c r="Y2215" s="95"/>
      <c r="Z2215" s="95"/>
      <c r="AA2215" s="95"/>
      <c r="AB2215" s="95"/>
      <c r="AC2215" s="95"/>
      <c r="AD2215" s="95"/>
    </row>
    <row r="2216" spans="1:30" ht="13.2">
      <c r="A2216" s="95"/>
      <c r="B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  <c r="U2216" s="95"/>
      <c r="V2216" s="95"/>
      <c r="W2216" s="95"/>
      <c r="X2216" s="95"/>
      <c r="Y2216" s="95"/>
      <c r="Z2216" s="95"/>
      <c r="AA2216" s="95"/>
      <c r="AB2216" s="95"/>
      <c r="AC2216" s="95"/>
      <c r="AD2216" s="95"/>
    </row>
    <row r="2217" spans="1:30" ht="13.2">
      <c r="A2217" s="95"/>
      <c r="B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  <c r="U2217" s="95"/>
      <c r="V2217" s="95"/>
      <c r="W2217" s="95"/>
      <c r="X2217" s="95"/>
      <c r="Y2217" s="95"/>
      <c r="Z2217" s="95"/>
      <c r="AA2217" s="95"/>
      <c r="AB2217" s="95"/>
      <c r="AC2217" s="95"/>
      <c r="AD2217" s="95"/>
    </row>
    <row r="2218" spans="1:30" ht="13.2">
      <c r="A2218" s="95"/>
      <c r="B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  <c r="U2218" s="95"/>
      <c r="V2218" s="95"/>
      <c r="W2218" s="95"/>
      <c r="X2218" s="95"/>
      <c r="Y2218" s="95"/>
      <c r="Z2218" s="95"/>
      <c r="AA2218" s="95"/>
      <c r="AB2218" s="95"/>
      <c r="AC2218" s="95"/>
      <c r="AD2218" s="95"/>
    </row>
    <row r="2219" spans="1:30" ht="13.2">
      <c r="A2219" s="95"/>
      <c r="B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  <c r="U2219" s="95"/>
      <c r="V2219" s="95"/>
      <c r="W2219" s="95"/>
      <c r="X2219" s="95"/>
      <c r="Y2219" s="95"/>
      <c r="Z2219" s="95"/>
      <c r="AA2219" s="95"/>
      <c r="AB2219" s="95"/>
      <c r="AC2219" s="95"/>
      <c r="AD2219" s="95"/>
    </row>
    <row r="2220" spans="1:30" ht="13.2">
      <c r="A2220" s="95"/>
      <c r="B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  <c r="U2220" s="95"/>
      <c r="V2220" s="95"/>
      <c r="W2220" s="95"/>
      <c r="X2220" s="95"/>
      <c r="Y2220" s="95"/>
      <c r="Z2220" s="95"/>
      <c r="AA2220" s="95"/>
      <c r="AB2220" s="95"/>
      <c r="AC2220" s="95"/>
      <c r="AD2220" s="95"/>
    </row>
    <row r="2221" spans="1:30" ht="13.2">
      <c r="A2221" s="95"/>
      <c r="B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  <c r="U2221" s="95"/>
      <c r="V2221" s="95"/>
      <c r="W2221" s="95"/>
      <c r="X2221" s="95"/>
      <c r="Y2221" s="95"/>
      <c r="Z2221" s="95"/>
      <c r="AA2221" s="95"/>
      <c r="AB2221" s="95"/>
      <c r="AC2221" s="95"/>
      <c r="AD2221" s="95"/>
    </row>
    <row r="2222" spans="1:30" ht="13.2">
      <c r="A2222" s="95"/>
      <c r="B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  <c r="U2222" s="95"/>
      <c r="V2222" s="95"/>
      <c r="W2222" s="95"/>
      <c r="X2222" s="95"/>
      <c r="Y2222" s="95"/>
      <c r="Z2222" s="95"/>
      <c r="AA2222" s="95"/>
      <c r="AB2222" s="95"/>
      <c r="AC2222" s="95"/>
      <c r="AD2222" s="95"/>
    </row>
    <row r="2223" spans="1:30" ht="13.2">
      <c r="A2223" s="95"/>
      <c r="B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  <c r="U2223" s="95"/>
      <c r="V2223" s="95"/>
      <c r="W2223" s="95"/>
      <c r="X2223" s="95"/>
      <c r="Y2223" s="95"/>
      <c r="Z2223" s="95"/>
      <c r="AA2223" s="95"/>
      <c r="AB2223" s="95"/>
      <c r="AC2223" s="95"/>
      <c r="AD2223" s="95"/>
    </row>
    <row r="2224" spans="1:30" ht="13.2">
      <c r="A2224" s="95"/>
      <c r="B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  <c r="U2224" s="95"/>
      <c r="V2224" s="95"/>
      <c r="W2224" s="95"/>
      <c r="X2224" s="95"/>
      <c r="Y2224" s="95"/>
      <c r="Z2224" s="95"/>
      <c r="AA2224" s="95"/>
      <c r="AB2224" s="95"/>
      <c r="AC2224" s="95"/>
      <c r="AD2224" s="95"/>
    </row>
    <row r="2225" spans="1:30" ht="13.2">
      <c r="A2225" s="95"/>
      <c r="B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  <c r="U2225" s="95"/>
      <c r="V2225" s="95"/>
      <c r="W2225" s="95"/>
      <c r="X2225" s="95"/>
      <c r="Y2225" s="95"/>
      <c r="Z2225" s="95"/>
      <c r="AA2225" s="95"/>
      <c r="AB2225" s="95"/>
      <c r="AC2225" s="95"/>
      <c r="AD2225" s="95"/>
    </row>
    <row r="2226" spans="1:30" ht="13.2">
      <c r="A2226" s="95"/>
      <c r="B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  <c r="U2226" s="95"/>
      <c r="V2226" s="95"/>
      <c r="W2226" s="95"/>
      <c r="X2226" s="95"/>
      <c r="Y2226" s="95"/>
      <c r="Z2226" s="95"/>
      <c r="AA2226" s="95"/>
      <c r="AB2226" s="95"/>
      <c r="AC2226" s="95"/>
      <c r="AD2226" s="95"/>
    </row>
    <row r="2227" spans="1:30" ht="13.2">
      <c r="A2227" s="95"/>
      <c r="B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  <c r="U2227" s="95"/>
      <c r="V2227" s="95"/>
      <c r="W2227" s="95"/>
      <c r="X2227" s="95"/>
      <c r="Y2227" s="95"/>
      <c r="Z2227" s="95"/>
      <c r="AA2227" s="95"/>
      <c r="AB2227" s="95"/>
      <c r="AC2227" s="95"/>
      <c r="AD2227" s="95"/>
    </row>
    <row r="2228" spans="1:30" ht="13.2">
      <c r="A2228" s="95"/>
      <c r="B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  <c r="U2228" s="95"/>
      <c r="V2228" s="95"/>
      <c r="W2228" s="95"/>
      <c r="X2228" s="95"/>
      <c r="Y2228" s="95"/>
      <c r="Z2228" s="95"/>
      <c r="AA2228" s="95"/>
      <c r="AB2228" s="95"/>
      <c r="AC2228" s="95"/>
      <c r="AD2228" s="95"/>
    </row>
    <row r="2229" spans="1:30" ht="13.2">
      <c r="A2229" s="95"/>
      <c r="B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  <c r="U2229" s="95"/>
      <c r="V2229" s="95"/>
      <c r="W2229" s="95"/>
      <c r="X2229" s="95"/>
      <c r="Y2229" s="95"/>
      <c r="Z2229" s="95"/>
      <c r="AA2229" s="95"/>
      <c r="AB2229" s="95"/>
      <c r="AC2229" s="95"/>
      <c r="AD2229" s="95"/>
    </row>
    <row r="2230" spans="1:30" ht="13.2">
      <c r="A2230" s="95"/>
      <c r="B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  <c r="U2230" s="95"/>
      <c r="V2230" s="95"/>
      <c r="W2230" s="95"/>
      <c r="X2230" s="95"/>
      <c r="Y2230" s="95"/>
      <c r="Z2230" s="95"/>
      <c r="AA2230" s="95"/>
      <c r="AB2230" s="95"/>
      <c r="AC2230" s="95"/>
      <c r="AD2230" s="95"/>
    </row>
    <row r="2231" spans="1:30" ht="13.2">
      <c r="A2231" s="95"/>
      <c r="B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  <c r="U2231" s="95"/>
      <c r="V2231" s="95"/>
      <c r="W2231" s="95"/>
      <c r="X2231" s="95"/>
      <c r="Y2231" s="95"/>
      <c r="Z2231" s="95"/>
      <c r="AA2231" s="95"/>
      <c r="AB2231" s="95"/>
      <c r="AC2231" s="95"/>
      <c r="AD2231" s="95"/>
    </row>
    <row r="2232" spans="1:30" ht="13.2">
      <c r="A2232" s="95"/>
      <c r="B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  <c r="U2232" s="95"/>
      <c r="V2232" s="95"/>
      <c r="W2232" s="95"/>
      <c r="X2232" s="95"/>
      <c r="Y2232" s="95"/>
      <c r="Z2232" s="95"/>
      <c r="AA2232" s="95"/>
      <c r="AB2232" s="95"/>
      <c r="AC2232" s="95"/>
      <c r="AD2232" s="95"/>
    </row>
    <row r="2233" spans="1:30" ht="13.2">
      <c r="A2233" s="95"/>
      <c r="B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  <c r="U2233" s="95"/>
      <c r="V2233" s="95"/>
      <c r="W2233" s="95"/>
      <c r="X2233" s="95"/>
      <c r="Y2233" s="95"/>
      <c r="Z2233" s="95"/>
      <c r="AA2233" s="95"/>
      <c r="AB2233" s="95"/>
      <c r="AC2233" s="95"/>
      <c r="AD2233" s="95"/>
    </row>
    <row r="2234" spans="1:30" ht="13.2">
      <c r="A2234" s="95"/>
      <c r="B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  <c r="U2234" s="95"/>
      <c r="V2234" s="95"/>
      <c r="W2234" s="95"/>
      <c r="X2234" s="95"/>
      <c r="Y2234" s="95"/>
      <c r="Z2234" s="95"/>
      <c r="AA2234" s="95"/>
      <c r="AB2234" s="95"/>
      <c r="AC2234" s="95"/>
      <c r="AD2234" s="95"/>
    </row>
    <row r="2235" spans="1:30" ht="13.2">
      <c r="A2235" s="95"/>
      <c r="B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  <c r="U2235" s="95"/>
      <c r="V2235" s="95"/>
      <c r="W2235" s="95"/>
      <c r="X2235" s="95"/>
      <c r="Y2235" s="95"/>
      <c r="Z2235" s="95"/>
      <c r="AA2235" s="95"/>
      <c r="AB2235" s="95"/>
      <c r="AC2235" s="95"/>
      <c r="AD2235" s="95"/>
    </row>
    <row r="2236" spans="1:30" ht="13.2">
      <c r="A2236" s="95"/>
      <c r="B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  <c r="U2236" s="95"/>
      <c r="V2236" s="95"/>
      <c r="W2236" s="95"/>
      <c r="X2236" s="95"/>
      <c r="Y2236" s="95"/>
      <c r="Z2236" s="95"/>
      <c r="AA2236" s="95"/>
      <c r="AB2236" s="95"/>
      <c r="AC2236" s="95"/>
      <c r="AD2236" s="95"/>
    </row>
    <row r="2237" spans="1:30" ht="13.2">
      <c r="A2237" s="95"/>
      <c r="B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  <c r="U2237" s="95"/>
      <c r="V2237" s="95"/>
      <c r="W2237" s="95"/>
      <c r="X2237" s="95"/>
      <c r="Y2237" s="95"/>
      <c r="Z2237" s="95"/>
      <c r="AA2237" s="95"/>
      <c r="AB2237" s="95"/>
      <c r="AC2237" s="95"/>
      <c r="AD2237" s="95"/>
    </row>
    <row r="2238" spans="1:30" ht="13.2">
      <c r="A2238" s="95"/>
      <c r="B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  <c r="U2238" s="95"/>
      <c r="V2238" s="95"/>
      <c r="W2238" s="95"/>
      <c r="X2238" s="95"/>
      <c r="Y2238" s="95"/>
      <c r="Z2238" s="95"/>
      <c r="AA2238" s="95"/>
      <c r="AB2238" s="95"/>
      <c r="AC2238" s="95"/>
      <c r="AD2238" s="95"/>
    </row>
    <row r="2239" spans="1:30" ht="13.2">
      <c r="A2239" s="95"/>
      <c r="B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  <c r="U2239" s="95"/>
      <c r="V2239" s="95"/>
      <c r="W2239" s="95"/>
      <c r="X2239" s="95"/>
      <c r="Y2239" s="95"/>
      <c r="Z2239" s="95"/>
      <c r="AA2239" s="95"/>
      <c r="AB2239" s="95"/>
      <c r="AC2239" s="95"/>
      <c r="AD2239" s="95"/>
    </row>
    <row r="2240" spans="1:30" ht="13.2">
      <c r="A2240" s="95"/>
      <c r="B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  <c r="U2240" s="95"/>
      <c r="V2240" s="95"/>
      <c r="W2240" s="95"/>
      <c r="X2240" s="95"/>
      <c r="Y2240" s="95"/>
      <c r="Z2240" s="95"/>
      <c r="AA2240" s="95"/>
      <c r="AB2240" s="95"/>
      <c r="AC2240" s="95"/>
      <c r="AD2240" s="95"/>
    </row>
    <row r="2241" spans="1:30" ht="13.2">
      <c r="A2241" s="95"/>
      <c r="B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5"/>
      <c r="Y2241" s="95"/>
      <c r="Z2241" s="95"/>
      <c r="AA2241" s="95"/>
      <c r="AB2241" s="95"/>
      <c r="AC2241" s="95"/>
      <c r="AD2241" s="95"/>
    </row>
    <row r="2242" spans="1:30" ht="13.2">
      <c r="A2242" s="95"/>
      <c r="B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  <c r="U2242" s="95"/>
      <c r="V2242" s="95"/>
      <c r="W2242" s="95"/>
      <c r="X2242" s="95"/>
      <c r="Y2242" s="95"/>
      <c r="Z2242" s="95"/>
      <c r="AA2242" s="95"/>
      <c r="AB2242" s="95"/>
      <c r="AC2242" s="95"/>
      <c r="AD2242" s="95"/>
    </row>
    <row r="2243" spans="1:30" ht="13.2">
      <c r="A2243" s="95"/>
      <c r="B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  <c r="U2243" s="95"/>
      <c r="V2243" s="95"/>
      <c r="W2243" s="95"/>
      <c r="X2243" s="95"/>
      <c r="Y2243" s="95"/>
      <c r="Z2243" s="95"/>
      <c r="AA2243" s="95"/>
      <c r="AB2243" s="95"/>
      <c r="AC2243" s="95"/>
      <c r="AD2243" s="95"/>
    </row>
    <row r="2244" spans="1:30" ht="13.2">
      <c r="A2244" s="95"/>
      <c r="B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  <c r="U2244" s="95"/>
      <c r="V2244" s="95"/>
      <c r="W2244" s="95"/>
      <c r="X2244" s="95"/>
      <c r="Y2244" s="95"/>
      <c r="Z2244" s="95"/>
      <c r="AA2244" s="95"/>
      <c r="AB2244" s="95"/>
      <c r="AC2244" s="95"/>
      <c r="AD2244" s="95"/>
    </row>
    <row r="2245" spans="1:30" ht="13.2">
      <c r="A2245" s="95"/>
      <c r="B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  <c r="U2245" s="95"/>
      <c r="V2245" s="95"/>
      <c r="W2245" s="95"/>
      <c r="X2245" s="95"/>
      <c r="Y2245" s="95"/>
      <c r="Z2245" s="95"/>
      <c r="AA2245" s="95"/>
      <c r="AB2245" s="95"/>
      <c r="AC2245" s="95"/>
      <c r="AD2245" s="95"/>
    </row>
    <row r="2246" spans="1:30" ht="13.2">
      <c r="A2246" s="95"/>
      <c r="B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  <c r="U2246" s="95"/>
      <c r="V2246" s="95"/>
      <c r="W2246" s="95"/>
      <c r="X2246" s="95"/>
      <c r="Y2246" s="95"/>
      <c r="Z2246" s="95"/>
      <c r="AA2246" s="95"/>
      <c r="AB2246" s="95"/>
      <c r="AC2246" s="95"/>
      <c r="AD2246" s="95"/>
    </row>
    <row r="2247" spans="1:30" ht="13.2">
      <c r="A2247" s="95"/>
      <c r="B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  <c r="U2247" s="95"/>
      <c r="V2247" s="95"/>
      <c r="W2247" s="95"/>
      <c r="X2247" s="95"/>
      <c r="Y2247" s="95"/>
      <c r="Z2247" s="95"/>
      <c r="AA2247" s="95"/>
      <c r="AB2247" s="95"/>
      <c r="AC2247" s="95"/>
      <c r="AD2247" s="95"/>
    </row>
    <row r="2248" spans="1:30" ht="13.2">
      <c r="A2248" s="95"/>
      <c r="B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  <c r="U2248" s="95"/>
      <c r="V2248" s="95"/>
      <c r="W2248" s="95"/>
      <c r="X2248" s="95"/>
      <c r="Y2248" s="95"/>
      <c r="Z2248" s="95"/>
      <c r="AA2248" s="95"/>
      <c r="AB2248" s="95"/>
      <c r="AC2248" s="95"/>
      <c r="AD2248" s="95"/>
    </row>
    <row r="2249" spans="1:30" ht="13.2">
      <c r="A2249" s="95"/>
      <c r="B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  <c r="U2249" s="95"/>
      <c r="V2249" s="95"/>
      <c r="W2249" s="95"/>
      <c r="X2249" s="95"/>
      <c r="Y2249" s="95"/>
      <c r="Z2249" s="95"/>
      <c r="AA2249" s="95"/>
      <c r="AB2249" s="95"/>
      <c r="AC2249" s="95"/>
      <c r="AD2249" s="95"/>
    </row>
    <row r="2250" spans="1:30" ht="13.2">
      <c r="A2250" s="95"/>
      <c r="B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  <c r="U2250" s="95"/>
      <c r="V2250" s="95"/>
      <c r="W2250" s="95"/>
      <c r="X2250" s="95"/>
      <c r="Y2250" s="95"/>
      <c r="Z2250" s="95"/>
      <c r="AA2250" s="95"/>
      <c r="AB2250" s="95"/>
      <c r="AC2250" s="95"/>
      <c r="AD2250" s="95"/>
    </row>
    <row r="2251" spans="1:30" ht="13.2">
      <c r="A2251" s="95"/>
      <c r="B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  <c r="U2251" s="95"/>
      <c r="V2251" s="95"/>
      <c r="W2251" s="95"/>
      <c r="X2251" s="95"/>
      <c r="Y2251" s="95"/>
      <c r="Z2251" s="95"/>
      <c r="AA2251" s="95"/>
      <c r="AB2251" s="95"/>
      <c r="AC2251" s="95"/>
      <c r="AD2251" s="95"/>
    </row>
    <row r="2252" spans="1:30" ht="13.2">
      <c r="A2252" s="95"/>
      <c r="B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  <c r="U2252" s="95"/>
      <c r="V2252" s="95"/>
      <c r="W2252" s="95"/>
      <c r="X2252" s="95"/>
      <c r="Y2252" s="95"/>
      <c r="Z2252" s="95"/>
      <c r="AA2252" s="95"/>
      <c r="AB2252" s="95"/>
      <c r="AC2252" s="95"/>
      <c r="AD2252" s="95"/>
    </row>
    <row r="2253" spans="1:30" ht="13.2">
      <c r="A2253" s="95"/>
      <c r="B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  <c r="U2253" s="95"/>
      <c r="V2253" s="95"/>
      <c r="W2253" s="95"/>
      <c r="X2253" s="95"/>
      <c r="Y2253" s="95"/>
      <c r="Z2253" s="95"/>
      <c r="AA2253" s="95"/>
      <c r="AB2253" s="95"/>
      <c r="AC2253" s="95"/>
      <c r="AD2253" s="95"/>
    </row>
    <row r="2254" spans="1:30" ht="13.2">
      <c r="A2254" s="95"/>
      <c r="B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  <c r="U2254" s="95"/>
      <c r="V2254" s="95"/>
      <c r="W2254" s="95"/>
      <c r="X2254" s="95"/>
      <c r="Y2254" s="95"/>
      <c r="Z2254" s="95"/>
      <c r="AA2254" s="95"/>
      <c r="AB2254" s="95"/>
      <c r="AC2254" s="95"/>
      <c r="AD2254" s="95"/>
    </row>
    <row r="2255" spans="1:30" ht="13.2">
      <c r="A2255" s="95"/>
      <c r="B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  <c r="U2255" s="95"/>
      <c r="V2255" s="95"/>
      <c r="W2255" s="95"/>
      <c r="X2255" s="95"/>
      <c r="Y2255" s="95"/>
      <c r="Z2255" s="95"/>
      <c r="AA2255" s="95"/>
      <c r="AB2255" s="95"/>
      <c r="AC2255" s="95"/>
      <c r="AD2255" s="95"/>
    </row>
    <row r="2256" spans="1:30" ht="13.2">
      <c r="A2256" s="95"/>
      <c r="B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  <c r="U2256" s="95"/>
      <c r="V2256" s="95"/>
      <c r="W2256" s="95"/>
      <c r="X2256" s="95"/>
      <c r="Y2256" s="95"/>
      <c r="Z2256" s="95"/>
      <c r="AA2256" s="95"/>
      <c r="AB2256" s="95"/>
      <c r="AC2256" s="95"/>
      <c r="AD2256" s="95"/>
    </row>
    <row r="2257" spans="1:30" ht="13.2">
      <c r="A2257" s="95"/>
      <c r="B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  <c r="U2257" s="95"/>
      <c r="V2257" s="95"/>
      <c r="W2257" s="95"/>
      <c r="X2257" s="95"/>
      <c r="Y2257" s="95"/>
      <c r="Z2257" s="95"/>
      <c r="AA2257" s="95"/>
      <c r="AB2257" s="95"/>
      <c r="AC2257" s="95"/>
      <c r="AD2257" s="95"/>
    </row>
    <row r="2258" spans="1:30" ht="13.2">
      <c r="A2258" s="95"/>
      <c r="B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  <c r="U2258" s="95"/>
      <c r="V2258" s="95"/>
      <c r="W2258" s="95"/>
      <c r="X2258" s="95"/>
      <c r="Y2258" s="95"/>
      <c r="Z2258" s="95"/>
      <c r="AA2258" s="95"/>
      <c r="AB2258" s="95"/>
      <c r="AC2258" s="95"/>
      <c r="AD2258" s="95"/>
    </row>
    <row r="2259" spans="1:30" ht="13.2">
      <c r="A2259" s="95"/>
      <c r="B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  <c r="U2259" s="95"/>
      <c r="V2259" s="95"/>
      <c r="W2259" s="95"/>
      <c r="X2259" s="95"/>
      <c r="Y2259" s="95"/>
      <c r="Z2259" s="95"/>
      <c r="AA2259" s="95"/>
      <c r="AB2259" s="95"/>
      <c r="AC2259" s="95"/>
      <c r="AD2259" s="95"/>
    </row>
    <row r="2260" spans="1:30" ht="13.2">
      <c r="A2260" s="95"/>
      <c r="B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  <c r="U2260" s="95"/>
      <c r="V2260" s="95"/>
      <c r="W2260" s="95"/>
      <c r="X2260" s="95"/>
      <c r="Y2260" s="95"/>
      <c r="Z2260" s="95"/>
      <c r="AA2260" s="95"/>
      <c r="AB2260" s="95"/>
      <c r="AC2260" s="95"/>
      <c r="AD2260" s="95"/>
    </row>
    <row r="2261" spans="1:30" ht="13.2">
      <c r="A2261" s="95"/>
      <c r="B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  <c r="U2261" s="95"/>
      <c r="V2261" s="95"/>
      <c r="W2261" s="95"/>
      <c r="X2261" s="95"/>
      <c r="Y2261" s="95"/>
      <c r="Z2261" s="95"/>
      <c r="AA2261" s="95"/>
      <c r="AB2261" s="95"/>
      <c r="AC2261" s="95"/>
      <c r="AD2261" s="95"/>
    </row>
    <row r="2262" spans="1:30" ht="13.2">
      <c r="A2262" s="95"/>
      <c r="B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  <c r="U2262" s="95"/>
      <c r="V2262" s="95"/>
      <c r="W2262" s="95"/>
      <c r="X2262" s="95"/>
      <c r="Y2262" s="95"/>
      <c r="Z2262" s="95"/>
      <c r="AA2262" s="95"/>
      <c r="AB2262" s="95"/>
      <c r="AC2262" s="95"/>
      <c r="AD2262" s="95"/>
    </row>
    <row r="2263" spans="1:30" ht="13.2">
      <c r="A2263" s="95"/>
      <c r="B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  <c r="U2263" s="95"/>
      <c r="V2263" s="95"/>
      <c r="W2263" s="95"/>
      <c r="X2263" s="95"/>
      <c r="Y2263" s="95"/>
      <c r="Z2263" s="95"/>
      <c r="AA2263" s="95"/>
      <c r="AB2263" s="95"/>
      <c r="AC2263" s="95"/>
      <c r="AD2263" s="95"/>
    </row>
    <row r="2264" spans="1:30" ht="13.2">
      <c r="A2264" s="95"/>
      <c r="B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  <c r="U2264" s="95"/>
      <c r="V2264" s="95"/>
      <c r="W2264" s="95"/>
      <c r="X2264" s="95"/>
      <c r="Y2264" s="95"/>
      <c r="Z2264" s="95"/>
      <c r="AA2264" s="95"/>
      <c r="AB2264" s="95"/>
      <c r="AC2264" s="95"/>
      <c r="AD2264" s="95"/>
    </row>
    <row r="2265" spans="1:30" ht="13.2">
      <c r="A2265" s="95"/>
      <c r="B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  <c r="U2265" s="95"/>
      <c r="V2265" s="95"/>
      <c r="W2265" s="95"/>
      <c r="X2265" s="95"/>
      <c r="Y2265" s="95"/>
      <c r="Z2265" s="95"/>
      <c r="AA2265" s="95"/>
      <c r="AB2265" s="95"/>
      <c r="AC2265" s="95"/>
      <c r="AD2265" s="95"/>
    </row>
    <row r="2266" spans="1:30" ht="13.2">
      <c r="A2266" s="95"/>
      <c r="B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  <c r="U2266" s="95"/>
      <c r="V2266" s="95"/>
      <c r="W2266" s="95"/>
      <c r="X2266" s="95"/>
      <c r="Y2266" s="95"/>
      <c r="Z2266" s="95"/>
      <c r="AA2266" s="95"/>
      <c r="AB2266" s="95"/>
      <c r="AC2266" s="95"/>
      <c r="AD2266" s="95"/>
    </row>
    <row r="2267" spans="1:30" ht="13.2">
      <c r="A2267" s="95"/>
      <c r="B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  <c r="U2267" s="95"/>
      <c r="V2267" s="95"/>
      <c r="W2267" s="95"/>
      <c r="X2267" s="95"/>
      <c r="Y2267" s="95"/>
      <c r="Z2267" s="95"/>
      <c r="AA2267" s="95"/>
      <c r="AB2267" s="95"/>
      <c r="AC2267" s="95"/>
      <c r="AD2267" s="95"/>
    </row>
    <row r="2268" spans="1:30" ht="13.2">
      <c r="A2268" s="95"/>
      <c r="B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  <c r="U2268" s="95"/>
      <c r="V2268" s="95"/>
      <c r="W2268" s="95"/>
      <c r="X2268" s="95"/>
      <c r="Y2268" s="95"/>
      <c r="Z2268" s="95"/>
      <c r="AA2268" s="95"/>
      <c r="AB2268" s="95"/>
      <c r="AC2268" s="95"/>
      <c r="AD2268" s="95"/>
    </row>
    <row r="2269" spans="1:30" ht="13.2">
      <c r="A2269" s="95"/>
      <c r="B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  <c r="U2269" s="95"/>
      <c r="V2269" s="95"/>
      <c r="W2269" s="95"/>
      <c r="X2269" s="95"/>
      <c r="Y2269" s="95"/>
      <c r="Z2269" s="95"/>
      <c r="AA2269" s="95"/>
      <c r="AB2269" s="95"/>
      <c r="AC2269" s="95"/>
      <c r="AD2269" s="95"/>
    </row>
    <row r="2270" spans="1:30" ht="13.2">
      <c r="A2270" s="95"/>
      <c r="B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  <c r="U2270" s="95"/>
      <c r="V2270" s="95"/>
      <c r="W2270" s="95"/>
      <c r="X2270" s="95"/>
      <c r="Y2270" s="95"/>
      <c r="Z2270" s="95"/>
      <c r="AA2270" s="95"/>
      <c r="AB2270" s="95"/>
      <c r="AC2270" s="95"/>
      <c r="AD2270" s="95"/>
    </row>
    <row r="2271" spans="1:30" ht="13.2">
      <c r="A2271" s="95"/>
      <c r="B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  <c r="U2271" s="95"/>
      <c r="V2271" s="95"/>
      <c r="W2271" s="95"/>
      <c r="X2271" s="95"/>
      <c r="Y2271" s="95"/>
      <c r="Z2271" s="95"/>
      <c r="AA2271" s="95"/>
      <c r="AB2271" s="95"/>
      <c r="AC2271" s="95"/>
      <c r="AD2271" s="95"/>
    </row>
    <row r="2272" spans="1:30" ht="13.2">
      <c r="A2272" s="95"/>
      <c r="B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  <c r="U2272" s="95"/>
      <c r="V2272" s="95"/>
      <c r="W2272" s="95"/>
      <c r="X2272" s="95"/>
      <c r="Y2272" s="95"/>
      <c r="Z2272" s="95"/>
      <c r="AA2272" s="95"/>
      <c r="AB2272" s="95"/>
      <c r="AC2272" s="95"/>
      <c r="AD2272" s="95"/>
    </row>
    <row r="2273" spans="1:30" ht="13.2">
      <c r="A2273" s="95"/>
      <c r="B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  <c r="U2273" s="95"/>
      <c r="V2273" s="95"/>
      <c r="W2273" s="95"/>
      <c r="X2273" s="95"/>
      <c r="Y2273" s="95"/>
      <c r="Z2273" s="95"/>
      <c r="AA2273" s="95"/>
      <c r="AB2273" s="95"/>
      <c r="AC2273" s="95"/>
      <c r="AD2273" s="95"/>
    </row>
    <row r="2274" spans="1:30" ht="13.2">
      <c r="A2274" s="95"/>
      <c r="B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  <c r="U2274" s="95"/>
      <c r="V2274" s="95"/>
      <c r="W2274" s="95"/>
      <c r="X2274" s="95"/>
      <c r="Y2274" s="95"/>
      <c r="Z2274" s="95"/>
      <c r="AA2274" s="95"/>
      <c r="AB2274" s="95"/>
      <c r="AC2274" s="95"/>
      <c r="AD2274" s="95"/>
    </row>
    <row r="2275" spans="1:30" ht="13.2">
      <c r="A2275" s="95"/>
      <c r="B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  <c r="U2275" s="95"/>
      <c r="V2275" s="95"/>
      <c r="W2275" s="95"/>
      <c r="X2275" s="95"/>
      <c r="Y2275" s="95"/>
      <c r="Z2275" s="95"/>
      <c r="AA2275" s="95"/>
      <c r="AB2275" s="95"/>
      <c r="AC2275" s="95"/>
      <c r="AD2275" s="95"/>
    </row>
    <row r="2276" spans="1:30" ht="13.2">
      <c r="A2276" s="95"/>
      <c r="B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  <c r="U2276" s="95"/>
      <c r="V2276" s="95"/>
      <c r="W2276" s="95"/>
      <c r="X2276" s="95"/>
      <c r="Y2276" s="95"/>
      <c r="Z2276" s="95"/>
      <c r="AA2276" s="95"/>
      <c r="AB2276" s="95"/>
      <c r="AC2276" s="95"/>
      <c r="AD2276" s="95"/>
    </row>
    <row r="2277" spans="1:30" ht="13.2">
      <c r="A2277" s="95"/>
      <c r="B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  <c r="U2277" s="95"/>
      <c r="V2277" s="95"/>
      <c r="W2277" s="95"/>
      <c r="X2277" s="95"/>
      <c r="Y2277" s="95"/>
      <c r="Z2277" s="95"/>
      <c r="AA2277" s="95"/>
      <c r="AB2277" s="95"/>
      <c r="AC2277" s="95"/>
      <c r="AD2277" s="95"/>
    </row>
    <row r="2278" spans="1:30" ht="13.2">
      <c r="A2278" s="95"/>
      <c r="B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  <c r="U2278" s="95"/>
      <c r="V2278" s="95"/>
      <c r="W2278" s="95"/>
      <c r="X2278" s="95"/>
      <c r="Y2278" s="95"/>
      <c r="Z2278" s="95"/>
      <c r="AA2278" s="95"/>
      <c r="AB2278" s="95"/>
      <c r="AC2278" s="95"/>
      <c r="AD2278" s="95"/>
    </row>
    <row r="2279" spans="1:30" ht="13.2">
      <c r="A2279" s="95"/>
      <c r="B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  <c r="U2279" s="95"/>
      <c r="V2279" s="95"/>
      <c r="W2279" s="95"/>
      <c r="X2279" s="95"/>
      <c r="Y2279" s="95"/>
      <c r="Z2279" s="95"/>
      <c r="AA2279" s="95"/>
      <c r="AB2279" s="95"/>
      <c r="AC2279" s="95"/>
      <c r="AD2279" s="95"/>
    </row>
    <row r="2280" spans="1:30" ht="13.2">
      <c r="A2280" s="95"/>
      <c r="B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  <c r="U2280" s="95"/>
      <c r="V2280" s="95"/>
      <c r="W2280" s="95"/>
      <c r="X2280" s="95"/>
      <c r="Y2280" s="95"/>
      <c r="Z2280" s="95"/>
      <c r="AA2280" s="95"/>
      <c r="AB2280" s="95"/>
      <c r="AC2280" s="95"/>
      <c r="AD2280" s="95"/>
    </row>
    <row r="2281" spans="1:30" ht="13.2">
      <c r="A2281" s="95"/>
      <c r="B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  <c r="U2281" s="95"/>
      <c r="V2281" s="95"/>
      <c r="W2281" s="95"/>
      <c r="X2281" s="95"/>
      <c r="Y2281" s="95"/>
      <c r="Z2281" s="95"/>
      <c r="AA2281" s="95"/>
      <c r="AB2281" s="95"/>
      <c r="AC2281" s="95"/>
      <c r="AD2281" s="95"/>
    </row>
    <row r="2282" spans="1:30" ht="13.2">
      <c r="A2282" s="95"/>
      <c r="B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  <c r="U2282" s="95"/>
      <c r="V2282" s="95"/>
      <c r="W2282" s="95"/>
      <c r="X2282" s="95"/>
      <c r="Y2282" s="95"/>
      <c r="Z2282" s="95"/>
      <c r="AA2282" s="95"/>
      <c r="AB2282" s="95"/>
      <c r="AC2282" s="95"/>
      <c r="AD2282" s="95"/>
    </row>
    <row r="2283" spans="1:30" ht="13.2">
      <c r="A2283" s="95"/>
      <c r="B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  <c r="U2283" s="95"/>
      <c r="V2283" s="95"/>
      <c r="W2283" s="95"/>
      <c r="X2283" s="95"/>
      <c r="Y2283" s="95"/>
      <c r="Z2283" s="95"/>
      <c r="AA2283" s="95"/>
      <c r="AB2283" s="95"/>
      <c r="AC2283" s="95"/>
      <c r="AD2283" s="95"/>
    </row>
    <row r="2284" spans="1:30" ht="13.2">
      <c r="A2284" s="95"/>
      <c r="B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  <c r="U2284" s="95"/>
      <c r="V2284" s="95"/>
      <c r="W2284" s="95"/>
      <c r="X2284" s="95"/>
      <c r="Y2284" s="95"/>
      <c r="Z2284" s="95"/>
      <c r="AA2284" s="95"/>
      <c r="AB2284" s="95"/>
      <c r="AC2284" s="95"/>
      <c r="AD2284" s="95"/>
    </row>
    <row r="2285" spans="1:30" ht="13.2">
      <c r="A2285" s="95"/>
      <c r="B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  <c r="U2285" s="95"/>
      <c r="V2285" s="95"/>
      <c r="W2285" s="95"/>
      <c r="X2285" s="95"/>
      <c r="Y2285" s="95"/>
      <c r="Z2285" s="95"/>
      <c r="AA2285" s="95"/>
      <c r="AB2285" s="95"/>
      <c r="AC2285" s="95"/>
      <c r="AD2285" s="95"/>
    </row>
    <row r="2286" spans="1:30" ht="13.2">
      <c r="A2286" s="95"/>
      <c r="B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  <c r="U2286" s="95"/>
      <c r="V2286" s="95"/>
      <c r="W2286" s="95"/>
      <c r="X2286" s="95"/>
      <c r="Y2286" s="95"/>
      <c r="Z2286" s="95"/>
      <c r="AA2286" s="95"/>
      <c r="AB2286" s="95"/>
      <c r="AC2286" s="95"/>
      <c r="AD2286" s="95"/>
    </row>
    <row r="2287" spans="1:30" ht="13.2">
      <c r="A2287" s="95"/>
      <c r="B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  <c r="U2287" s="95"/>
      <c r="V2287" s="95"/>
      <c r="W2287" s="95"/>
      <c r="X2287" s="95"/>
      <c r="Y2287" s="95"/>
      <c r="Z2287" s="95"/>
      <c r="AA2287" s="95"/>
      <c r="AB2287" s="95"/>
      <c r="AC2287" s="95"/>
      <c r="AD2287" s="95"/>
    </row>
    <row r="2288" spans="1:30" ht="13.2">
      <c r="A2288" s="95"/>
      <c r="B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  <c r="U2288" s="95"/>
      <c r="V2288" s="95"/>
      <c r="W2288" s="95"/>
      <c r="X2288" s="95"/>
      <c r="Y2288" s="95"/>
      <c r="Z2288" s="95"/>
      <c r="AA2288" s="95"/>
      <c r="AB2288" s="95"/>
      <c r="AC2288" s="95"/>
      <c r="AD2288" s="95"/>
    </row>
    <row r="2289" spans="1:30" ht="13.2">
      <c r="A2289" s="95"/>
      <c r="B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  <c r="U2289" s="95"/>
      <c r="V2289" s="95"/>
      <c r="W2289" s="95"/>
      <c r="X2289" s="95"/>
      <c r="Y2289" s="95"/>
      <c r="Z2289" s="95"/>
      <c r="AA2289" s="95"/>
      <c r="AB2289" s="95"/>
      <c r="AC2289" s="95"/>
      <c r="AD2289" s="95"/>
    </row>
    <row r="2290" spans="1:30" ht="13.2">
      <c r="A2290" s="95"/>
      <c r="B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  <c r="U2290" s="95"/>
      <c r="V2290" s="95"/>
      <c r="W2290" s="95"/>
      <c r="X2290" s="95"/>
      <c r="Y2290" s="95"/>
      <c r="Z2290" s="95"/>
      <c r="AA2290" s="95"/>
      <c r="AB2290" s="95"/>
      <c r="AC2290" s="95"/>
      <c r="AD2290" s="95"/>
    </row>
    <row r="2291" spans="1:30" ht="13.2">
      <c r="A2291" s="95"/>
      <c r="B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  <c r="U2291" s="95"/>
      <c r="V2291" s="95"/>
      <c r="W2291" s="95"/>
      <c r="X2291" s="95"/>
      <c r="Y2291" s="95"/>
      <c r="Z2291" s="95"/>
      <c r="AA2291" s="95"/>
      <c r="AB2291" s="95"/>
      <c r="AC2291" s="95"/>
      <c r="AD2291" s="95"/>
    </row>
    <row r="2292" spans="1:30" ht="13.2">
      <c r="A2292" s="95"/>
      <c r="B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  <c r="U2292" s="95"/>
      <c r="V2292" s="95"/>
      <c r="W2292" s="95"/>
      <c r="X2292" s="95"/>
      <c r="Y2292" s="95"/>
      <c r="Z2292" s="95"/>
      <c r="AA2292" s="95"/>
      <c r="AB2292" s="95"/>
      <c r="AC2292" s="95"/>
      <c r="AD2292" s="95"/>
    </row>
    <row r="2293" spans="1:30" ht="13.2">
      <c r="A2293" s="95"/>
      <c r="B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  <c r="U2293" s="95"/>
      <c r="V2293" s="95"/>
      <c r="W2293" s="95"/>
      <c r="X2293" s="95"/>
      <c r="Y2293" s="95"/>
      <c r="Z2293" s="95"/>
      <c r="AA2293" s="95"/>
      <c r="AB2293" s="95"/>
      <c r="AC2293" s="95"/>
      <c r="AD2293" s="95"/>
    </row>
    <row r="2294" spans="1:30" ht="13.2">
      <c r="A2294" s="95"/>
      <c r="B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  <c r="U2294" s="95"/>
      <c r="V2294" s="95"/>
      <c r="W2294" s="95"/>
      <c r="X2294" s="95"/>
      <c r="Y2294" s="95"/>
      <c r="Z2294" s="95"/>
      <c r="AA2294" s="95"/>
      <c r="AB2294" s="95"/>
      <c r="AC2294" s="95"/>
      <c r="AD2294" s="95"/>
    </row>
    <row r="2295" spans="1:30" ht="13.2">
      <c r="A2295" s="95"/>
      <c r="B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  <c r="U2295" s="95"/>
      <c r="V2295" s="95"/>
      <c r="W2295" s="95"/>
      <c r="X2295" s="95"/>
      <c r="Y2295" s="95"/>
      <c r="Z2295" s="95"/>
      <c r="AA2295" s="95"/>
      <c r="AB2295" s="95"/>
      <c r="AC2295" s="95"/>
      <c r="AD2295" s="95"/>
    </row>
    <row r="2296" spans="1:30" ht="13.2">
      <c r="A2296" s="95"/>
      <c r="B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  <c r="U2296" s="95"/>
      <c r="V2296" s="95"/>
      <c r="W2296" s="95"/>
      <c r="X2296" s="95"/>
      <c r="Y2296" s="95"/>
      <c r="Z2296" s="95"/>
      <c r="AA2296" s="95"/>
      <c r="AB2296" s="95"/>
      <c r="AC2296" s="95"/>
      <c r="AD2296" s="95"/>
    </row>
    <row r="2297" spans="1:30" ht="13.2">
      <c r="A2297" s="95"/>
      <c r="B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  <c r="U2297" s="95"/>
      <c r="V2297" s="95"/>
      <c r="W2297" s="95"/>
      <c r="X2297" s="95"/>
      <c r="Y2297" s="95"/>
      <c r="Z2297" s="95"/>
      <c r="AA2297" s="95"/>
      <c r="AB2297" s="95"/>
      <c r="AC2297" s="95"/>
      <c r="AD2297" s="95"/>
    </row>
    <row r="2298" spans="1:30" ht="13.2">
      <c r="A2298" s="95"/>
      <c r="B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  <c r="U2298" s="95"/>
      <c r="V2298" s="95"/>
      <c r="W2298" s="95"/>
      <c r="X2298" s="95"/>
      <c r="Y2298" s="95"/>
      <c r="Z2298" s="95"/>
      <c r="AA2298" s="95"/>
      <c r="AB2298" s="95"/>
      <c r="AC2298" s="95"/>
      <c r="AD2298" s="95"/>
    </row>
    <row r="2299" spans="1:30" ht="13.2">
      <c r="A2299" s="95"/>
      <c r="B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  <c r="U2299" s="95"/>
      <c r="V2299" s="95"/>
      <c r="W2299" s="95"/>
      <c r="X2299" s="95"/>
      <c r="Y2299" s="95"/>
      <c r="Z2299" s="95"/>
      <c r="AA2299" s="95"/>
      <c r="AB2299" s="95"/>
      <c r="AC2299" s="95"/>
      <c r="AD2299" s="95"/>
    </row>
    <row r="2300" spans="1:30" ht="13.2">
      <c r="A2300" s="95"/>
      <c r="B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  <c r="U2300" s="95"/>
      <c r="V2300" s="95"/>
      <c r="W2300" s="95"/>
      <c r="X2300" s="95"/>
      <c r="Y2300" s="95"/>
      <c r="Z2300" s="95"/>
      <c r="AA2300" s="95"/>
      <c r="AB2300" s="95"/>
      <c r="AC2300" s="95"/>
      <c r="AD2300" s="95"/>
    </row>
    <row r="2301" spans="1:30" ht="13.2">
      <c r="A2301" s="95"/>
      <c r="B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  <c r="U2301" s="95"/>
      <c r="V2301" s="95"/>
      <c r="W2301" s="95"/>
      <c r="X2301" s="95"/>
      <c r="Y2301" s="95"/>
      <c r="Z2301" s="95"/>
      <c r="AA2301" s="95"/>
      <c r="AB2301" s="95"/>
      <c r="AC2301" s="95"/>
      <c r="AD2301" s="95"/>
    </row>
    <row r="2302" spans="1:30" ht="13.2">
      <c r="A2302" s="95"/>
      <c r="B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  <c r="U2302" s="95"/>
      <c r="V2302" s="95"/>
      <c r="W2302" s="95"/>
      <c r="X2302" s="95"/>
      <c r="Y2302" s="95"/>
      <c r="Z2302" s="95"/>
      <c r="AA2302" s="95"/>
      <c r="AB2302" s="95"/>
      <c r="AC2302" s="95"/>
      <c r="AD2302" s="95"/>
    </row>
    <row r="2303" spans="1:30" ht="13.2">
      <c r="A2303" s="95"/>
      <c r="B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  <c r="U2303" s="95"/>
      <c r="V2303" s="95"/>
      <c r="W2303" s="95"/>
      <c r="X2303" s="95"/>
      <c r="Y2303" s="95"/>
      <c r="Z2303" s="95"/>
      <c r="AA2303" s="95"/>
      <c r="AB2303" s="95"/>
      <c r="AC2303" s="95"/>
      <c r="AD2303" s="95"/>
    </row>
    <row r="2304" spans="1:30" ht="13.2">
      <c r="A2304" s="95"/>
      <c r="B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  <c r="U2304" s="95"/>
      <c r="V2304" s="95"/>
      <c r="W2304" s="95"/>
      <c r="X2304" s="95"/>
      <c r="Y2304" s="95"/>
      <c r="Z2304" s="95"/>
      <c r="AA2304" s="95"/>
      <c r="AB2304" s="95"/>
      <c r="AC2304" s="95"/>
      <c r="AD2304" s="95"/>
    </row>
    <row r="2305" spans="1:30" ht="13.2">
      <c r="A2305" s="95"/>
      <c r="B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  <c r="U2305" s="95"/>
      <c r="V2305" s="95"/>
      <c r="W2305" s="95"/>
      <c r="X2305" s="95"/>
      <c r="Y2305" s="95"/>
      <c r="Z2305" s="95"/>
      <c r="AA2305" s="95"/>
      <c r="AB2305" s="95"/>
      <c r="AC2305" s="95"/>
      <c r="AD2305" s="95"/>
    </row>
    <row r="2306" spans="1:30" ht="13.2">
      <c r="A2306" s="95"/>
      <c r="B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  <c r="U2306" s="95"/>
      <c r="V2306" s="95"/>
      <c r="W2306" s="95"/>
      <c r="X2306" s="95"/>
      <c r="Y2306" s="95"/>
      <c r="Z2306" s="95"/>
      <c r="AA2306" s="95"/>
      <c r="AB2306" s="95"/>
      <c r="AC2306" s="95"/>
      <c r="AD2306" s="95"/>
    </row>
    <row r="2307" spans="1:30" ht="13.2">
      <c r="A2307" s="95"/>
      <c r="B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  <c r="U2307" s="95"/>
      <c r="V2307" s="95"/>
      <c r="W2307" s="95"/>
      <c r="X2307" s="95"/>
      <c r="Y2307" s="95"/>
      <c r="Z2307" s="95"/>
      <c r="AA2307" s="95"/>
      <c r="AB2307" s="95"/>
      <c r="AC2307" s="95"/>
      <c r="AD2307" s="95"/>
    </row>
    <row r="2308" spans="1:30" ht="13.2">
      <c r="A2308" s="95"/>
      <c r="B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  <c r="U2308" s="95"/>
      <c r="V2308" s="95"/>
      <c r="W2308" s="95"/>
      <c r="X2308" s="95"/>
      <c r="Y2308" s="95"/>
      <c r="Z2308" s="95"/>
      <c r="AA2308" s="95"/>
      <c r="AB2308" s="95"/>
      <c r="AC2308" s="95"/>
      <c r="AD2308" s="95"/>
    </row>
    <row r="2309" spans="1:30" ht="13.2">
      <c r="A2309" s="95"/>
      <c r="B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  <c r="U2309" s="95"/>
      <c r="V2309" s="95"/>
      <c r="W2309" s="95"/>
      <c r="X2309" s="95"/>
      <c r="Y2309" s="95"/>
      <c r="Z2309" s="95"/>
      <c r="AA2309" s="95"/>
      <c r="AB2309" s="95"/>
      <c r="AC2309" s="95"/>
      <c r="AD2309" s="95"/>
    </row>
    <row r="2310" spans="1:30" ht="13.2">
      <c r="A2310" s="95"/>
      <c r="B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  <c r="U2310" s="95"/>
      <c r="V2310" s="95"/>
      <c r="W2310" s="95"/>
      <c r="X2310" s="95"/>
      <c r="Y2310" s="95"/>
      <c r="Z2310" s="95"/>
      <c r="AA2310" s="95"/>
      <c r="AB2310" s="95"/>
      <c r="AC2310" s="95"/>
      <c r="AD2310" s="95"/>
    </row>
    <row r="2311" spans="1:30" ht="13.2">
      <c r="A2311" s="95"/>
      <c r="B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  <c r="U2311" s="95"/>
      <c r="V2311" s="95"/>
      <c r="W2311" s="95"/>
      <c r="X2311" s="95"/>
      <c r="Y2311" s="95"/>
      <c r="Z2311" s="95"/>
      <c r="AA2311" s="95"/>
      <c r="AB2311" s="95"/>
      <c r="AC2311" s="95"/>
      <c r="AD2311" s="95"/>
    </row>
    <row r="2312" spans="1:30" ht="13.2">
      <c r="A2312" s="95"/>
      <c r="B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  <c r="U2312" s="95"/>
      <c r="V2312" s="95"/>
      <c r="W2312" s="95"/>
      <c r="X2312" s="95"/>
      <c r="Y2312" s="95"/>
      <c r="Z2312" s="95"/>
      <c r="AA2312" s="95"/>
      <c r="AB2312" s="95"/>
      <c r="AC2312" s="95"/>
      <c r="AD2312" s="95"/>
    </row>
    <row r="2313" spans="1:30" ht="13.2">
      <c r="A2313" s="95"/>
      <c r="B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  <c r="U2313" s="95"/>
      <c r="V2313" s="95"/>
      <c r="W2313" s="95"/>
      <c r="X2313" s="95"/>
      <c r="Y2313" s="95"/>
      <c r="Z2313" s="95"/>
      <c r="AA2313" s="95"/>
      <c r="AB2313" s="95"/>
      <c r="AC2313" s="95"/>
      <c r="AD2313" s="95"/>
    </row>
    <row r="2314" spans="1:30" ht="13.2">
      <c r="A2314" s="95"/>
      <c r="B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  <c r="U2314" s="95"/>
      <c r="V2314" s="95"/>
      <c r="W2314" s="95"/>
      <c r="X2314" s="95"/>
      <c r="Y2314" s="95"/>
      <c r="Z2314" s="95"/>
      <c r="AA2314" s="95"/>
      <c r="AB2314" s="95"/>
      <c r="AC2314" s="95"/>
      <c r="AD2314" s="95"/>
    </row>
    <row r="2315" spans="1:30" ht="13.2">
      <c r="A2315" s="95"/>
      <c r="B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  <c r="U2315" s="95"/>
      <c r="V2315" s="95"/>
      <c r="W2315" s="95"/>
      <c r="X2315" s="95"/>
      <c r="Y2315" s="95"/>
      <c r="Z2315" s="95"/>
      <c r="AA2315" s="95"/>
      <c r="AB2315" s="95"/>
      <c r="AC2315" s="95"/>
      <c r="AD2315" s="95"/>
    </row>
    <row r="2316" spans="1:30" ht="13.2">
      <c r="A2316" s="95"/>
      <c r="B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  <c r="U2316" s="95"/>
      <c r="V2316" s="95"/>
      <c r="W2316" s="95"/>
      <c r="X2316" s="95"/>
      <c r="Y2316" s="95"/>
      <c r="Z2316" s="95"/>
      <c r="AA2316" s="95"/>
      <c r="AB2316" s="95"/>
      <c r="AC2316" s="95"/>
      <c r="AD2316" s="95"/>
    </row>
    <row r="2317" spans="1:30" ht="13.2">
      <c r="A2317" s="95"/>
      <c r="B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  <c r="U2317" s="95"/>
      <c r="V2317" s="95"/>
      <c r="W2317" s="95"/>
      <c r="X2317" s="95"/>
      <c r="Y2317" s="95"/>
      <c r="Z2317" s="95"/>
      <c r="AA2317" s="95"/>
      <c r="AB2317" s="95"/>
      <c r="AC2317" s="95"/>
      <c r="AD2317" s="95"/>
    </row>
    <row r="2318" spans="1:30" ht="13.2">
      <c r="A2318" s="95"/>
      <c r="B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  <c r="U2318" s="95"/>
      <c r="V2318" s="95"/>
      <c r="W2318" s="95"/>
      <c r="X2318" s="95"/>
      <c r="Y2318" s="95"/>
      <c r="Z2318" s="95"/>
      <c r="AA2318" s="95"/>
      <c r="AB2318" s="95"/>
      <c r="AC2318" s="95"/>
      <c r="AD2318" s="95"/>
    </row>
    <row r="2319" spans="1:30" ht="13.2">
      <c r="A2319" s="95"/>
      <c r="B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  <c r="U2319" s="95"/>
      <c r="V2319" s="95"/>
      <c r="W2319" s="95"/>
      <c r="X2319" s="95"/>
      <c r="Y2319" s="95"/>
      <c r="Z2319" s="95"/>
      <c r="AA2319" s="95"/>
      <c r="AB2319" s="95"/>
      <c r="AC2319" s="95"/>
      <c r="AD2319" s="95"/>
    </row>
    <row r="2320" spans="1:30" ht="13.2">
      <c r="A2320" s="95"/>
      <c r="B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  <c r="U2320" s="95"/>
      <c r="V2320" s="95"/>
      <c r="W2320" s="95"/>
      <c r="X2320" s="95"/>
      <c r="Y2320" s="95"/>
      <c r="Z2320" s="95"/>
      <c r="AA2320" s="95"/>
      <c r="AB2320" s="95"/>
      <c r="AC2320" s="95"/>
      <c r="AD2320" s="95"/>
    </row>
    <row r="2321" spans="1:30" ht="13.2">
      <c r="A2321" s="95"/>
      <c r="B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  <c r="U2321" s="95"/>
      <c r="V2321" s="95"/>
      <c r="W2321" s="95"/>
      <c r="X2321" s="95"/>
      <c r="Y2321" s="95"/>
      <c r="Z2321" s="95"/>
      <c r="AA2321" s="95"/>
      <c r="AB2321" s="95"/>
      <c r="AC2321" s="95"/>
      <c r="AD2321" s="95"/>
    </row>
    <row r="2322" spans="1:30" ht="13.2">
      <c r="A2322" s="95"/>
      <c r="B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  <c r="U2322" s="95"/>
      <c r="V2322" s="95"/>
      <c r="W2322" s="95"/>
      <c r="X2322" s="95"/>
      <c r="Y2322" s="95"/>
      <c r="Z2322" s="95"/>
      <c r="AA2322" s="95"/>
      <c r="AB2322" s="95"/>
      <c r="AC2322" s="95"/>
      <c r="AD2322" s="95"/>
    </row>
    <row r="2323" spans="1:30" ht="13.2">
      <c r="A2323" s="95"/>
      <c r="B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  <c r="U2323" s="95"/>
      <c r="V2323" s="95"/>
      <c r="W2323" s="95"/>
      <c r="X2323" s="95"/>
      <c r="Y2323" s="95"/>
      <c r="Z2323" s="95"/>
      <c r="AA2323" s="95"/>
      <c r="AB2323" s="95"/>
      <c r="AC2323" s="95"/>
      <c r="AD2323" s="95"/>
    </row>
    <row r="2324" spans="1:30" ht="13.2">
      <c r="A2324" s="95"/>
      <c r="B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  <c r="U2324" s="95"/>
      <c r="V2324" s="95"/>
      <c r="W2324" s="95"/>
      <c r="X2324" s="95"/>
      <c r="Y2324" s="95"/>
      <c r="Z2324" s="95"/>
      <c r="AA2324" s="95"/>
      <c r="AB2324" s="95"/>
      <c r="AC2324" s="95"/>
      <c r="AD2324" s="95"/>
    </row>
    <row r="2325" spans="1:30" ht="13.2">
      <c r="A2325" s="95"/>
      <c r="B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  <c r="U2325" s="95"/>
      <c r="V2325" s="95"/>
      <c r="W2325" s="95"/>
      <c r="X2325" s="95"/>
      <c r="Y2325" s="95"/>
      <c r="Z2325" s="95"/>
      <c r="AA2325" s="95"/>
      <c r="AB2325" s="95"/>
      <c r="AC2325" s="95"/>
      <c r="AD2325" s="95"/>
    </row>
    <row r="2326" spans="1:30" ht="13.2">
      <c r="A2326" s="95"/>
      <c r="B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  <c r="U2326" s="95"/>
      <c r="V2326" s="95"/>
      <c r="W2326" s="95"/>
      <c r="X2326" s="95"/>
      <c r="Y2326" s="95"/>
      <c r="Z2326" s="95"/>
      <c r="AA2326" s="95"/>
      <c r="AB2326" s="95"/>
      <c r="AC2326" s="95"/>
      <c r="AD2326" s="95"/>
    </row>
    <row r="2327" spans="1:30" ht="13.2">
      <c r="A2327" s="95"/>
      <c r="B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  <c r="U2327" s="95"/>
      <c r="V2327" s="95"/>
      <c r="W2327" s="95"/>
      <c r="X2327" s="95"/>
      <c r="Y2327" s="95"/>
      <c r="Z2327" s="95"/>
      <c r="AA2327" s="95"/>
      <c r="AB2327" s="95"/>
      <c r="AC2327" s="95"/>
      <c r="AD2327" s="95"/>
    </row>
    <row r="2328" spans="1:30" ht="13.2">
      <c r="A2328" s="95"/>
      <c r="B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  <c r="U2328" s="95"/>
      <c r="V2328" s="95"/>
      <c r="W2328" s="95"/>
      <c r="X2328" s="95"/>
      <c r="Y2328" s="95"/>
      <c r="Z2328" s="95"/>
      <c r="AA2328" s="95"/>
      <c r="AB2328" s="95"/>
      <c r="AC2328" s="95"/>
      <c r="AD2328" s="95"/>
    </row>
    <row r="2329" spans="1:30" ht="13.2">
      <c r="A2329" s="95"/>
      <c r="B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  <c r="U2329" s="95"/>
      <c r="V2329" s="95"/>
      <c r="W2329" s="95"/>
      <c r="X2329" s="95"/>
      <c r="Y2329" s="95"/>
      <c r="Z2329" s="95"/>
      <c r="AA2329" s="95"/>
      <c r="AB2329" s="95"/>
      <c r="AC2329" s="95"/>
      <c r="AD2329" s="95"/>
    </row>
    <row r="2330" spans="1:30" ht="13.2">
      <c r="A2330" s="95"/>
      <c r="B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  <c r="U2330" s="95"/>
      <c r="V2330" s="95"/>
      <c r="W2330" s="95"/>
      <c r="X2330" s="95"/>
      <c r="Y2330" s="95"/>
      <c r="Z2330" s="95"/>
      <c r="AA2330" s="95"/>
      <c r="AB2330" s="95"/>
      <c r="AC2330" s="95"/>
      <c r="AD2330" s="95"/>
    </row>
    <row r="2331" spans="1:30" ht="13.2">
      <c r="A2331" s="95"/>
      <c r="B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  <c r="U2331" s="95"/>
      <c r="V2331" s="95"/>
      <c r="W2331" s="95"/>
      <c r="X2331" s="95"/>
      <c r="Y2331" s="95"/>
      <c r="Z2331" s="95"/>
      <c r="AA2331" s="95"/>
      <c r="AB2331" s="95"/>
      <c r="AC2331" s="95"/>
      <c r="AD2331" s="95"/>
    </row>
    <row r="2332" spans="1:30" ht="13.2">
      <c r="A2332" s="95"/>
      <c r="B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  <c r="U2332" s="95"/>
      <c r="V2332" s="95"/>
      <c r="W2332" s="95"/>
      <c r="X2332" s="95"/>
      <c r="Y2332" s="95"/>
      <c r="Z2332" s="95"/>
      <c r="AA2332" s="95"/>
      <c r="AB2332" s="95"/>
      <c r="AC2332" s="95"/>
      <c r="AD2332" s="95"/>
    </row>
    <row r="2333" spans="1:30" ht="13.2">
      <c r="A2333" s="95"/>
      <c r="B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  <c r="U2333" s="95"/>
      <c r="V2333" s="95"/>
      <c r="W2333" s="95"/>
      <c r="X2333" s="95"/>
      <c r="Y2333" s="95"/>
      <c r="Z2333" s="95"/>
      <c r="AA2333" s="95"/>
      <c r="AB2333" s="95"/>
      <c r="AC2333" s="95"/>
      <c r="AD2333" s="95"/>
    </row>
    <row r="2334" spans="1:30" ht="13.2">
      <c r="A2334" s="95"/>
      <c r="B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  <c r="U2334" s="95"/>
      <c r="V2334" s="95"/>
      <c r="W2334" s="95"/>
      <c r="X2334" s="95"/>
      <c r="Y2334" s="95"/>
      <c r="Z2334" s="95"/>
      <c r="AA2334" s="95"/>
      <c r="AB2334" s="95"/>
      <c r="AC2334" s="95"/>
      <c r="AD2334" s="95"/>
    </row>
    <row r="2335" spans="1:30" ht="13.2">
      <c r="A2335" s="95"/>
      <c r="B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  <c r="U2335" s="95"/>
      <c r="V2335" s="95"/>
      <c r="W2335" s="95"/>
      <c r="X2335" s="95"/>
      <c r="Y2335" s="95"/>
      <c r="Z2335" s="95"/>
      <c r="AA2335" s="95"/>
      <c r="AB2335" s="95"/>
      <c r="AC2335" s="95"/>
      <c r="AD2335" s="95"/>
    </row>
    <row r="2336" spans="1:30" ht="13.2">
      <c r="A2336" s="95"/>
      <c r="B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  <c r="U2336" s="95"/>
      <c r="V2336" s="95"/>
      <c r="W2336" s="95"/>
      <c r="X2336" s="95"/>
      <c r="Y2336" s="95"/>
      <c r="Z2336" s="95"/>
      <c r="AA2336" s="95"/>
      <c r="AB2336" s="95"/>
      <c r="AC2336" s="95"/>
      <c r="AD2336" s="95"/>
    </row>
    <row r="2337" spans="1:30" ht="13.2">
      <c r="A2337" s="95"/>
      <c r="B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  <c r="U2337" s="95"/>
      <c r="V2337" s="95"/>
      <c r="W2337" s="95"/>
      <c r="X2337" s="95"/>
      <c r="Y2337" s="95"/>
      <c r="Z2337" s="95"/>
      <c r="AA2337" s="95"/>
      <c r="AB2337" s="95"/>
      <c r="AC2337" s="95"/>
      <c r="AD2337" s="95"/>
    </row>
    <row r="2338" spans="1:30" ht="13.2">
      <c r="A2338" s="95"/>
      <c r="B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  <c r="U2338" s="95"/>
      <c r="V2338" s="95"/>
      <c r="W2338" s="95"/>
      <c r="X2338" s="95"/>
      <c r="Y2338" s="95"/>
      <c r="Z2338" s="95"/>
      <c r="AA2338" s="95"/>
      <c r="AB2338" s="95"/>
      <c r="AC2338" s="95"/>
      <c r="AD2338" s="95"/>
    </row>
    <row r="2339" spans="1:30" ht="13.2">
      <c r="A2339" s="95"/>
      <c r="B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  <c r="U2339" s="95"/>
      <c r="V2339" s="95"/>
      <c r="W2339" s="95"/>
      <c r="X2339" s="95"/>
      <c r="Y2339" s="95"/>
      <c r="Z2339" s="95"/>
      <c r="AA2339" s="95"/>
      <c r="AB2339" s="95"/>
      <c r="AC2339" s="95"/>
      <c r="AD2339" s="95"/>
    </row>
    <row r="2340" spans="1:30" ht="13.2">
      <c r="A2340" s="95"/>
      <c r="B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  <c r="U2340" s="95"/>
      <c r="V2340" s="95"/>
      <c r="W2340" s="95"/>
      <c r="X2340" s="95"/>
      <c r="Y2340" s="95"/>
      <c r="Z2340" s="95"/>
      <c r="AA2340" s="95"/>
      <c r="AB2340" s="95"/>
      <c r="AC2340" s="95"/>
      <c r="AD2340" s="95"/>
    </row>
    <row r="2341" spans="1:30" ht="13.2">
      <c r="A2341" s="95"/>
      <c r="B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  <c r="U2341" s="95"/>
      <c r="V2341" s="95"/>
      <c r="W2341" s="95"/>
      <c r="X2341" s="95"/>
      <c r="Y2341" s="95"/>
      <c r="Z2341" s="95"/>
      <c r="AA2341" s="95"/>
      <c r="AB2341" s="95"/>
      <c r="AC2341" s="95"/>
      <c r="AD2341" s="95"/>
    </row>
    <row r="2342" spans="1:30" ht="13.2">
      <c r="A2342" s="95"/>
      <c r="B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  <c r="U2342" s="95"/>
      <c r="V2342" s="95"/>
      <c r="W2342" s="95"/>
      <c r="X2342" s="95"/>
      <c r="Y2342" s="95"/>
      <c r="Z2342" s="95"/>
      <c r="AA2342" s="95"/>
      <c r="AB2342" s="95"/>
      <c r="AC2342" s="95"/>
      <c r="AD2342" s="95"/>
    </row>
    <row r="2343" spans="1:30" ht="13.2">
      <c r="A2343" s="95"/>
      <c r="B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  <c r="U2343" s="95"/>
      <c r="V2343" s="95"/>
      <c r="W2343" s="95"/>
      <c r="X2343" s="95"/>
      <c r="Y2343" s="95"/>
      <c r="Z2343" s="95"/>
      <c r="AA2343" s="95"/>
      <c r="AB2343" s="95"/>
      <c r="AC2343" s="95"/>
      <c r="AD2343" s="95"/>
    </row>
    <row r="2344" spans="1:30" ht="13.2">
      <c r="A2344" s="95"/>
      <c r="B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  <c r="U2344" s="95"/>
      <c r="V2344" s="95"/>
      <c r="W2344" s="95"/>
      <c r="X2344" s="95"/>
      <c r="Y2344" s="95"/>
      <c r="Z2344" s="95"/>
      <c r="AA2344" s="95"/>
      <c r="AB2344" s="95"/>
      <c r="AC2344" s="95"/>
      <c r="AD2344" s="95"/>
    </row>
    <row r="2345" spans="1:30" ht="13.2">
      <c r="A2345" s="95"/>
      <c r="B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  <c r="U2345" s="95"/>
      <c r="V2345" s="95"/>
      <c r="W2345" s="95"/>
      <c r="X2345" s="95"/>
      <c r="Y2345" s="95"/>
      <c r="Z2345" s="95"/>
      <c r="AA2345" s="95"/>
      <c r="AB2345" s="95"/>
      <c r="AC2345" s="95"/>
      <c r="AD2345" s="95"/>
    </row>
    <row r="2346" spans="1:30" ht="13.2">
      <c r="A2346" s="95"/>
      <c r="B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  <c r="U2346" s="95"/>
      <c r="V2346" s="95"/>
      <c r="W2346" s="95"/>
      <c r="X2346" s="95"/>
      <c r="Y2346" s="95"/>
      <c r="Z2346" s="95"/>
      <c r="AA2346" s="95"/>
      <c r="AB2346" s="95"/>
      <c r="AC2346" s="95"/>
      <c r="AD2346" s="95"/>
    </row>
    <row r="2347" spans="1:30" ht="13.2">
      <c r="A2347" s="95"/>
      <c r="B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  <c r="U2347" s="95"/>
      <c r="V2347" s="95"/>
      <c r="W2347" s="95"/>
      <c r="X2347" s="95"/>
      <c r="Y2347" s="95"/>
      <c r="Z2347" s="95"/>
      <c r="AA2347" s="95"/>
      <c r="AB2347" s="95"/>
      <c r="AC2347" s="95"/>
      <c r="AD2347" s="95"/>
    </row>
    <row r="2348" spans="1:30" ht="13.2">
      <c r="A2348" s="95"/>
      <c r="B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  <c r="U2348" s="95"/>
      <c r="V2348" s="95"/>
      <c r="W2348" s="95"/>
      <c r="X2348" s="95"/>
      <c r="Y2348" s="95"/>
      <c r="Z2348" s="95"/>
      <c r="AA2348" s="95"/>
      <c r="AB2348" s="95"/>
      <c r="AC2348" s="95"/>
      <c r="AD2348" s="95"/>
    </row>
    <row r="2349" spans="1:30" ht="13.2">
      <c r="A2349" s="95"/>
      <c r="B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  <c r="U2349" s="95"/>
      <c r="V2349" s="95"/>
      <c r="W2349" s="95"/>
      <c r="X2349" s="95"/>
      <c r="Y2349" s="95"/>
      <c r="Z2349" s="95"/>
      <c r="AA2349" s="95"/>
      <c r="AB2349" s="95"/>
      <c r="AC2349" s="95"/>
      <c r="AD2349" s="95"/>
    </row>
    <row r="2350" spans="1:30" ht="13.2">
      <c r="A2350" s="95"/>
      <c r="B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  <c r="U2350" s="95"/>
      <c r="V2350" s="95"/>
      <c r="W2350" s="95"/>
      <c r="X2350" s="95"/>
      <c r="Y2350" s="95"/>
      <c r="Z2350" s="95"/>
      <c r="AA2350" s="95"/>
      <c r="AB2350" s="95"/>
      <c r="AC2350" s="95"/>
      <c r="AD2350" s="95"/>
    </row>
    <row r="2351" spans="1:30" ht="13.2">
      <c r="A2351" s="95"/>
      <c r="B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  <c r="U2351" s="95"/>
      <c r="V2351" s="95"/>
      <c r="W2351" s="95"/>
      <c r="X2351" s="95"/>
      <c r="Y2351" s="95"/>
      <c r="Z2351" s="95"/>
      <c r="AA2351" s="95"/>
      <c r="AB2351" s="95"/>
      <c r="AC2351" s="95"/>
      <c r="AD2351" s="95"/>
    </row>
    <row r="2352" spans="1:30" ht="13.2">
      <c r="A2352" s="95"/>
      <c r="B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  <c r="U2352" s="95"/>
      <c r="V2352" s="95"/>
      <c r="W2352" s="95"/>
      <c r="X2352" s="95"/>
      <c r="Y2352" s="95"/>
      <c r="Z2352" s="95"/>
      <c r="AA2352" s="95"/>
      <c r="AB2352" s="95"/>
      <c r="AC2352" s="95"/>
      <c r="AD2352" s="95"/>
    </row>
    <row r="2353" spans="1:30" ht="13.2">
      <c r="A2353" s="95"/>
      <c r="B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  <c r="U2353" s="95"/>
      <c r="V2353" s="95"/>
      <c r="W2353" s="95"/>
      <c r="X2353" s="95"/>
      <c r="Y2353" s="95"/>
      <c r="Z2353" s="95"/>
      <c r="AA2353" s="95"/>
      <c r="AB2353" s="95"/>
      <c r="AC2353" s="95"/>
      <c r="AD2353" s="95"/>
    </row>
    <row r="2354" spans="1:30" ht="13.2">
      <c r="A2354" s="95"/>
      <c r="B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  <c r="U2354" s="95"/>
      <c r="V2354" s="95"/>
      <c r="W2354" s="95"/>
      <c r="X2354" s="95"/>
      <c r="Y2354" s="95"/>
      <c r="Z2354" s="95"/>
      <c r="AA2354" s="95"/>
      <c r="AB2354" s="95"/>
      <c r="AC2354" s="95"/>
      <c r="AD2354" s="95"/>
    </row>
    <row r="2355" spans="1:30" ht="13.2">
      <c r="A2355" s="95"/>
      <c r="B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  <c r="U2355" s="95"/>
      <c r="V2355" s="95"/>
      <c r="W2355" s="95"/>
      <c r="X2355" s="95"/>
      <c r="Y2355" s="95"/>
      <c r="Z2355" s="95"/>
      <c r="AA2355" s="95"/>
      <c r="AB2355" s="95"/>
      <c r="AC2355" s="95"/>
      <c r="AD2355" s="95"/>
    </row>
    <row r="2356" spans="1:30" ht="13.2">
      <c r="A2356" s="95"/>
      <c r="B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  <c r="U2356" s="95"/>
      <c r="V2356" s="95"/>
      <c r="W2356" s="95"/>
      <c r="X2356" s="95"/>
      <c r="Y2356" s="95"/>
      <c r="Z2356" s="95"/>
      <c r="AA2356" s="95"/>
      <c r="AB2356" s="95"/>
      <c r="AC2356" s="95"/>
      <c r="AD2356" s="95"/>
    </row>
    <row r="2357" spans="1:30" ht="13.2">
      <c r="A2357" s="95"/>
      <c r="B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  <c r="U2357" s="95"/>
      <c r="V2357" s="95"/>
      <c r="W2357" s="95"/>
      <c r="X2357" s="95"/>
      <c r="Y2357" s="95"/>
      <c r="Z2357" s="95"/>
      <c r="AA2357" s="95"/>
      <c r="AB2357" s="95"/>
      <c r="AC2357" s="95"/>
      <c r="AD2357" s="95"/>
    </row>
    <row r="2358" spans="1:30" ht="13.2">
      <c r="A2358" s="95"/>
      <c r="B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  <c r="U2358" s="95"/>
      <c r="V2358" s="95"/>
      <c r="W2358" s="95"/>
      <c r="X2358" s="95"/>
      <c r="Y2358" s="95"/>
      <c r="Z2358" s="95"/>
      <c r="AA2358" s="95"/>
      <c r="AB2358" s="95"/>
      <c r="AC2358" s="95"/>
      <c r="AD2358" s="95"/>
    </row>
    <row r="2359" spans="1:30" ht="13.2">
      <c r="A2359" s="95"/>
      <c r="B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  <c r="U2359" s="95"/>
      <c r="V2359" s="95"/>
      <c r="W2359" s="95"/>
      <c r="X2359" s="95"/>
      <c r="Y2359" s="95"/>
      <c r="Z2359" s="95"/>
      <c r="AA2359" s="95"/>
      <c r="AB2359" s="95"/>
      <c r="AC2359" s="95"/>
      <c r="AD2359" s="95"/>
    </row>
    <row r="2360" spans="1:30" ht="13.2">
      <c r="A2360" s="95"/>
      <c r="B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  <c r="U2360" s="95"/>
      <c r="V2360" s="95"/>
      <c r="W2360" s="95"/>
      <c r="X2360" s="95"/>
      <c r="Y2360" s="95"/>
      <c r="Z2360" s="95"/>
      <c r="AA2360" s="95"/>
      <c r="AB2360" s="95"/>
      <c r="AC2360" s="95"/>
      <c r="AD2360" s="95"/>
    </row>
    <row r="2361" spans="1:30" ht="13.2">
      <c r="A2361" s="95"/>
      <c r="B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  <c r="U2361" s="95"/>
      <c r="V2361" s="95"/>
      <c r="W2361" s="95"/>
      <c r="X2361" s="95"/>
      <c r="Y2361" s="95"/>
      <c r="Z2361" s="95"/>
      <c r="AA2361" s="95"/>
      <c r="AB2361" s="95"/>
      <c r="AC2361" s="95"/>
      <c r="AD2361" s="95"/>
    </row>
    <row r="2362" spans="1:30" ht="13.2">
      <c r="A2362" s="95"/>
      <c r="B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  <c r="U2362" s="95"/>
      <c r="V2362" s="95"/>
      <c r="W2362" s="95"/>
      <c r="X2362" s="95"/>
      <c r="Y2362" s="95"/>
      <c r="Z2362" s="95"/>
      <c r="AA2362" s="95"/>
      <c r="AB2362" s="95"/>
      <c r="AC2362" s="95"/>
      <c r="AD2362" s="95"/>
    </row>
    <row r="2363" spans="1:30" ht="13.2">
      <c r="A2363" s="95"/>
      <c r="B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  <c r="U2363" s="95"/>
      <c r="V2363" s="95"/>
      <c r="W2363" s="95"/>
      <c r="X2363" s="95"/>
      <c r="Y2363" s="95"/>
      <c r="Z2363" s="95"/>
      <c r="AA2363" s="95"/>
      <c r="AB2363" s="95"/>
      <c r="AC2363" s="95"/>
      <c r="AD2363" s="95"/>
    </row>
    <row r="2364" spans="1:30" ht="13.2">
      <c r="A2364" s="95"/>
      <c r="B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  <c r="U2364" s="95"/>
      <c r="V2364" s="95"/>
      <c r="W2364" s="95"/>
      <c r="X2364" s="95"/>
      <c r="Y2364" s="95"/>
      <c r="Z2364" s="95"/>
      <c r="AA2364" s="95"/>
      <c r="AB2364" s="95"/>
      <c r="AC2364" s="95"/>
      <c r="AD2364" s="95"/>
    </row>
    <row r="2365" spans="1:30" ht="13.2">
      <c r="A2365" s="95"/>
      <c r="B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  <c r="U2365" s="95"/>
      <c r="V2365" s="95"/>
      <c r="W2365" s="95"/>
      <c r="X2365" s="95"/>
      <c r="Y2365" s="95"/>
      <c r="Z2365" s="95"/>
      <c r="AA2365" s="95"/>
      <c r="AB2365" s="95"/>
      <c r="AC2365" s="95"/>
      <c r="AD2365" s="95"/>
    </row>
    <row r="2366" spans="1:30" ht="13.2">
      <c r="A2366" s="95"/>
      <c r="B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  <c r="U2366" s="95"/>
      <c r="V2366" s="95"/>
      <c r="W2366" s="95"/>
      <c r="X2366" s="95"/>
      <c r="Y2366" s="95"/>
      <c r="Z2366" s="95"/>
      <c r="AA2366" s="95"/>
      <c r="AB2366" s="95"/>
      <c r="AC2366" s="95"/>
      <c r="AD2366" s="95"/>
    </row>
    <row r="2367" spans="1:30" ht="13.2">
      <c r="A2367" s="95"/>
      <c r="B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  <c r="U2367" s="95"/>
      <c r="V2367" s="95"/>
      <c r="W2367" s="95"/>
      <c r="X2367" s="95"/>
      <c r="Y2367" s="95"/>
      <c r="Z2367" s="95"/>
      <c r="AA2367" s="95"/>
      <c r="AB2367" s="95"/>
      <c r="AC2367" s="95"/>
      <c r="AD2367" s="95"/>
    </row>
    <row r="2368" spans="1:30" ht="13.2">
      <c r="A2368" s="95"/>
      <c r="B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  <c r="U2368" s="95"/>
      <c r="V2368" s="95"/>
      <c r="W2368" s="95"/>
      <c r="X2368" s="95"/>
      <c r="Y2368" s="95"/>
      <c r="Z2368" s="95"/>
      <c r="AA2368" s="95"/>
      <c r="AB2368" s="95"/>
      <c r="AC2368" s="95"/>
      <c r="AD2368" s="95"/>
    </row>
    <row r="2369" spans="1:30" ht="13.2">
      <c r="A2369" s="95"/>
      <c r="B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  <c r="U2369" s="95"/>
      <c r="V2369" s="95"/>
      <c r="W2369" s="95"/>
      <c r="X2369" s="95"/>
      <c r="Y2369" s="95"/>
      <c r="Z2369" s="95"/>
      <c r="AA2369" s="95"/>
      <c r="AB2369" s="95"/>
      <c r="AC2369" s="95"/>
      <c r="AD2369" s="95"/>
    </row>
    <row r="2370" spans="1:30" ht="13.2">
      <c r="A2370" s="95"/>
      <c r="B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  <c r="U2370" s="95"/>
      <c r="V2370" s="95"/>
      <c r="W2370" s="95"/>
      <c r="X2370" s="95"/>
      <c r="Y2370" s="95"/>
      <c r="Z2370" s="95"/>
      <c r="AA2370" s="95"/>
      <c r="AB2370" s="95"/>
      <c r="AC2370" s="95"/>
      <c r="AD2370" s="95"/>
    </row>
    <row r="2371" spans="1:30" ht="13.2">
      <c r="A2371" s="95"/>
      <c r="B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  <c r="U2371" s="95"/>
      <c r="V2371" s="95"/>
      <c r="W2371" s="95"/>
      <c r="X2371" s="95"/>
      <c r="Y2371" s="95"/>
      <c r="Z2371" s="95"/>
      <c r="AA2371" s="95"/>
      <c r="AB2371" s="95"/>
      <c r="AC2371" s="95"/>
      <c r="AD2371" s="95"/>
    </row>
    <row r="2372" spans="1:30" ht="13.2">
      <c r="A2372" s="95"/>
      <c r="B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  <c r="U2372" s="95"/>
      <c r="V2372" s="95"/>
      <c r="W2372" s="95"/>
      <c r="X2372" s="95"/>
      <c r="Y2372" s="95"/>
      <c r="Z2372" s="95"/>
      <c r="AA2372" s="95"/>
      <c r="AB2372" s="95"/>
      <c r="AC2372" s="95"/>
      <c r="AD2372" s="95"/>
    </row>
    <row r="2373" spans="1:30" ht="13.2">
      <c r="A2373" s="95"/>
      <c r="B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  <c r="U2373" s="95"/>
      <c r="V2373" s="95"/>
      <c r="W2373" s="95"/>
      <c r="X2373" s="95"/>
      <c r="Y2373" s="95"/>
      <c r="Z2373" s="95"/>
      <c r="AA2373" s="95"/>
      <c r="AB2373" s="95"/>
      <c r="AC2373" s="95"/>
      <c r="AD2373" s="95"/>
    </row>
    <row r="2374" spans="1:30" ht="13.2">
      <c r="A2374" s="95"/>
      <c r="B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  <c r="U2374" s="95"/>
      <c r="V2374" s="95"/>
      <c r="W2374" s="95"/>
      <c r="X2374" s="95"/>
      <c r="Y2374" s="95"/>
      <c r="Z2374" s="95"/>
      <c r="AA2374" s="95"/>
      <c r="AB2374" s="95"/>
      <c r="AC2374" s="95"/>
      <c r="AD2374" s="95"/>
    </row>
    <row r="2375" spans="1:30" ht="13.2">
      <c r="A2375" s="95"/>
      <c r="B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  <c r="U2375" s="95"/>
      <c r="V2375" s="95"/>
      <c r="W2375" s="95"/>
      <c r="X2375" s="95"/>
      <c r="Y2375" s="95"/>
      <c r="Z2375" s="95"/>
      <c r="AA2375" s="95"/>
      <c r="AB2375" s="95"/>
      <c r="AC2375" s="95"/>
      <c r="AD2375" s="95"/>
    </row>
    <row r="2376" spans="1:30" ht="13.2">
      <c r="A2376" s="95"/>
      <c r="B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  <c r="U2376" s="95"/>
      <c r="V2376" s="95"/>
      <c r="W2376" s="95"/>
      <c r="X2376" s="95"/>
      <c r="Y2376" s="95"/>
      <c r="Z2376" s="95"/>
      <c r="AA2376" s="95"/>
      <c r="AB2376" s="95"/>
      <c r="AC2376" s="95"/>
      <c r="AD2376" s="95"/>
    </row>
    <row r="2377" spans="1:30" ht="13.2">
      <c r="A2377" s="95"/>
      <c r="B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  <c r="U2377" s="95"/>
      <c r="V2377" s="95"/>
      <c r="W2377" s="95"/>
      <c r="X2377" s="95"/>
      <c r="Y2377" s="95"/>
      <c r="Z2377" s="95"/>
      <c r="AA2377" s="95"/>
      <c r="AB2377" s="95"/>
      <c r="AC2377" s="95"/>
      <c r="AD2377" s="95"/>
    </row>
    <row r="2378" spans="1:30" ht="13.2">
      <c r="A2378" s="95"/>
      <c r="B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  <c r="U2378" s="95"/>
      <c r="V2378" s="95"/>
      <c r="W2378" s="95"/>
      <c r="X2378" s="95"/>
      <c r="Y2378" s="95"/>
      <c r="Z2378" s="95"/>
      <c r="AA2378" s="95"/>
      <c r="AB2378" s="95"/>
      <c r="AC2378" s="95"/>
      <c r="AD2378" s="95"/>
    </row>
    <row r="2379" spans="1:30" ht="13.2">
      <c r="A2379" s="95"/>
      <c r="B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  <c r="U2379" s="95"/>
      <c r="V2379" s="95"/>
      <c r="W2379" s="95"/>
      <c r="X2379" s="95"/>
      <c r="Y2379" s="95"/>
      <c r="Z2379" s="95"/>
      <c r="AA2379" s="95"/>
      <c r="AB2379" s="95"/>
      <c r="AC2379" s="95"/>
      <c r="AD2379" s="95"/>
    </row>
    <row r="2380" spans="1:30" ht="13.2">
      <c r="A2380" s="95"/>
      <c r="B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  <c r="U2380" s="95"/>
      <c r="V2380" s="95"/>
      <c r="W2380" s="95"/>
      <c r="X2380" s="95"/>
      <c r="Y2380" s="95"/>
      <c r="Z2380" s="95"/>
      <c r="AA2380" s="95"/>
      <c r="AB2380" s="95"/>
      <c r="AC2380" s="95"/>
      <c r="AD2380" s="95"/>
    </row>
    <row r="2381" spans="1:30" ht="13.2">
      <c r="A2381" s="95"/>
      <c r="B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  <c r="U2381" s="95"/>
      <c r="V2381" s="95"/>
      <c r="W2381" s="95"/>
      <c r="X2381" s="95"/>
      <c r="Y2381" s="95"/>
      <c r="Z2381" s="95"/>
      <c r="AA2381" s="95"/>
      <c r="AB2381" s="95"/>
      <c r="AC2381" s="95"/>
      <c r="AD2381" s="95"/>
    </row>
    <row r="2382" spans="1:30" ht="13.2">
      <c r="A2382" s="95"/>
      <c r="B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  <c r="U2382" s="95"/>
      <c r="V2382" s="95"/>
      <c r="W2382" s="95"/>
      <c r="X2382" s="95"/>
      <c r="Y2382" s="95"/>
      <c r="Z2382" s="95"/>
      <c r="AA2382" s="95"/>
      <c r="AB2382" s="95"/>
      <c r="AC2382" s="95"/>
      <c r="AD2382" s="95"/>
    </row>
    <row r="2383" spans="1:30" ht="13.2">
      <c r="A2383" s="95"/>
      <c r="B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  <c r="U2383" s="95"/>
      <c r="V2383" s="95"/>
      <c r="W2383" s="95"/>
      <c r="X2383" s="95"/>
      <c r="Y2383" s="95"/>
      <c r="Z2383" s="95"/>
      <c r="AA2383" s="95"/>
      <c r="AB2383" s="95"/>
      <c r="AC2383" s="95"/>
      <c r="AD2383" s="95"/>
    </row>
    <row r="2384" spans="1:30" ht="13.2">
      <c r="A2384" s="95"/>
      <c r="B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  <c r="U2384" s="95"/>
      <c r="V2384" s="95"/>
      <c r="W2384" s="95"/>
      <c r="X2384" s="95"/>
      <c r="Y2384" s="95"/>
      <c r="Z2384" s="95"/>
      <c r="AA2384" s="95"/>
      <c r="AB2384" s="95"/>
      <c r="AC2384" s="95"/>
      <c r="AD2384" s="95"/>
    </row>
    <row r="2385" spans="1:30" ht="13.2">
      <c r="A2385" s="95"/>
      <c r="B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  <c r="U2385" s="95"/>
      <c r="V2385" s="95"/>
      <c r="W2385" s="95"/>
      <c r="X2385" s="95"/>
      <c r="Y2385" s="95"/>
      <c r="Z2385" s="95"/>
      <c r="AA2385" s="95"/>
      <c r="AB2385" s="95"/>
      <c r="AC2385" s="95"/>
      <c r="AD2385" s="95"/>
    </row>
    <row r="2386" spans="1:30" ht="13.2">
      <c r="A2386" s="95"/>
      <c r="B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  <c r="U2386" s="95"/>
      <c r="V2386" s="95"/>
      <c r="W2386" s="95"/>
      <c r="X2386" s="95"/>
      <c r="Y2386" s="95"/>
      <c r="Z2386" s="95"/>
      <c r="AA2386" s="95"/>
      <c r="AB2386" s="95"/>
      <c r="AC2386" s="95"/>
      <c r="AD2386" s="95"/>
    </row>
    <row r="2387" spans="1:30" ht="13.2">
      <c r="A2387" s="95"/>
      <c r="B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  <c r="U2387" s="95"/>
      <c r="V2387" s="95"/>
      <c r="W2387" s="95"/>
      <c r="X2387" s="95"/>
      <c r="Y2387" s="95"/>
      <c r="Z2387" s="95"/>
      <c r="AA2387" s="95"/>
      <c r="AB2387" s="95"/>
      <c r="AC2387" s="95"/>
      <c r="AD2387" s="95"/>
    </row>
    <row r="2388" spans="1:30" ht="13.2">
      <c r="A2388" s="95"/>
      <c r="B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  <c r="U2388" s="95"/>
      <c r="V2388" s="95"/>
      <c r="W2388" s="95"/>
      <c r="X2388" s="95"/>
      <c r="Y2388" s="95"/>
      <c r="Z2388" s="95"/>
      <c r="AA2388" s="95"/>
      <c r="AB2388" s="95"/>
      <c r="AC2388" s="95"/>
      <c r="AD2388" s="95"/>
    </row>
    <row r="2389" spans="1:30" ht="13.2">
      <c r="A2389" s="95"/>
      <c r="B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  <c r="U2389" s="95"/>
      <c r="V2389" s="95"/>
      <c r="W2389" s="95"/>
      <c r="X2389" s="95"/>
      <c r="Y2389" s="95"/>
      <c r="Z2389" s="95"/>
      <c r="AA2389" s="95"/>
      <c r="AB2389" s="95"/>
      <c r="AC2389" s="95"/>
      <c r="AD2389" s="95"/>
    </row>
    <row r="2390" spans="1:30" ht="13.2">
      <c r="A2390" s="95"/>
      <c r="B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  <c r="U2390" s="95"/>
      <c r="V2390" s="95"/>
      <c r="W2390" s="95"/>
      <c r="X2390" s="95"/>
      <c r="Y2390" s="95"/>
      <c r="Z2390" s="95"/>
      <c r="AA2390" s="95"/>
      <c r="AB2390" s="95"/>
      <c r="AC2390" s="95"/>
      <c r="AD2390" s="95"/>
    </row>
    <row r="2391" spans="1:30" ht="13.2">
      <c r="A2391" s="95"/>
      <c r="B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  <c r="U2391" s="95"/>
      <c r="V2391" s="95"/>
      <c r="W2391" s="95"/>
      <c r="X2391" s="95"/>
      <c r="Y2391" s="95"/>
      <c r="Z2391" s="95"/>
      <c r="AA2391" s="95"/>
      <c r="AB2391" s="95"/>
      <c r="AC2391" s="95"/>
      <c r="AD2391" s="95"/>
    </row>
    <row r="2392" spans="1:30" ht="13.2">
      <c r="A2392" s="95"/>
      <c r="B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  <c r="U2392" s="95"/>
      <c r="V2392" s="95"/>
      <c r="W2392" s="95"/>
      <c r="X2392" s="95"/>
      <c r="Y2392" s="95"/>
      <c r="Z2392" s="95"/>
      <c r="AA2392" s="95"/>
      <c r="AB2392" s="95"/>
      <c r="AC2392" s="95"/>
      <c r="AD2392" s="95"/>
    </row>
    <row r="2393" spans="1:30" ht="13.2">
      <c r="A2393" s="95"/>
      <c r="B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  <c r="U2393" s="95"/>
      <c r="V2393" s="95"/>
      <c r="W2393" s="95"/>
      <c r="X2393" s="95"/>
      <c r="Y2393" s="95"/>
      <c r="Z2393" s="95"/>
      <c r="AA2393" s="95"/>
      <c r="AB2393" s="95"/>
      <c r="AC2393" s="95"/>
      <c r="AD2393" s="95"/>
    </row>
    <row r="2394" spans="1:30" ht="13.2">
      <c r="A2394" s="95"/>
      <c r="B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  <c r="U2394" s="95"/>
      <c r="V2394" s="95"/>
      <c r="W2394" s="95"/>
      <c r="X2394" s="95"/>
      <c r="Y2394" s="95"/>
      <c r="Z2394" s="95"/>
      <c r="AA2394" s="95"/>
      <c r="AB2394" s="95"/>
      <c r="AC2394" s="95"/>
      <c r="AD2394" s="95"/>
    </row>
    <row r="2395" spans="1:30" ht="13.2">
      <c r="A2395" s="95"/>
      <c r="B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  <c r="U2395" s="95"/>
      <c r="V2395" s="95"/>
      <c r="W2395" s="95"/>
      <c r="X2395" s="95"/>
      <c r="Y2395" s="95"/>
      <c r="Z2395" s="95"/>
      <c r="AA2395" s="95"/>
      <c r="AB2395" s="95"/>
      <c r="AC2395" s="95"/>
      <c r="AD2395" s="95"/>
    </row>
    <row r="2396" spans="1:30" ht="13.2">
      <c r="A2396" s="95"/>
      <c r="B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  <c r="U2396" s="95"/>
      <c r="V2396" s="95"/>
      <c r="W2396" s="95"/>
      <c r="X2396" s="95"/>
      <c r="Y2396" s="95"/>
      <c r="Z2396" s="95"/>
      <c r="AA2396" s="95"/>
      <c r="AB2396" s="95"/>
      <c r="AC2396" s="95"/>
      <c r="AD2396" s="95"/>
    </row>
    <row r="2397" spans="1:30" ht="13.2">
      <c r="A2397" s="95"/>
      <c r="B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  <c r="U2397" s="95"/>
      <c r="V2397" s="95"/>
      <c r="W2397" s="95"/>
      <c r="X2397" s="95"/>
      <c r="Y2397" s="95"/>
      <c r="Z2397" s="95"/>
      <c r="AA2397" s="95"/>
      <c r="AB2397" s="95"/>
      <c r="AC2397" s="95"/>
      <c r="AD2397" s="95"/>
    </row>
    <row r="2398" spans="1:30" ht="13.2">
      <c r="A2398" s="95"/>
      <c r="B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  <c r="U2398" s="95"/>
      <c r="V2398" s="95"/>
      <c r="W2398" s="95"/>
      <c r="X2398" s="95"/>
      <c r="Y2398" s="95"/>
      <c r="Z2398" s="95"/>
      <c r="AA2398" s="95"/>
      <c r="AB2398" s="95"/>
      <c r="AC2398" s="95"/>
      <c r="AD2398" s="95"/>
    </row>
    <row r="2399" spans="1:30" ht="13.2">
      <c r="A2399" s="95"/>
      <c r="B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  <c r="U2399" s="95"/>
      <c r="V2399" s="95"/>
      <c r="W2399" s="95"/>
      <c r="X2399" s="95"/>
      <c r="Y2399" s="95"/>
      <c r="Z2399" s="95"/>
      <c r="AA2399" s="95"/>
      <c r="AB2399" s="95"/>
      <c r="AC2399" s="95"/>
      <c r="AD2399" s="95"/>
    </row>
    <row r="2400" spans="1:30" ht="13.2">
      <c r="A2400" s="95"/>
      <c r="B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  <c r="U2400" s="95"/>
      <c r="V2400" s="95"/>
      <c r="W2400" s="95"/>
      <c r="X2400" s="95"/>
      <c r="Y2400" s="95"/>
      <c r="Z2400" s="95"/>
      <c r="AA2400" s="95"/>
      <c r="AB2400" s="95"/>
      <c r="AC2400" s="95"/>
      <c r="AD2400" s="95"/>
    </row>
    <row r="2401" spans="1:30" ht="13.2">
      <c r="A2401" s="95"/>
      <c r="B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  <c r="U2401" s="95"/>
      <c r="V2401" s="95"/>
      <c r="W2401" s="95"/>
      <c r="X2401" s="95"/>
      <c r="Y2401" s="95"/>
      <c r="Z2401" s="95"/>
      <c r="AA2401" s="95"/>
      <c r="AB2401" s="95"/>
      <c r="AC2401" s="95"/>
      <c r="AD2401" s="95"/>
    </row>
    <row r="2402" spans="1:30" ht="13.2">
      <c r="A2402" s="95"/>
      <c r="B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  <c r="U2402" s="95"/>
      <c r="V2402" s="95"/>
      <c r="W2402" s="95"/>
      <c r="X2402" s="95"/>
      <c r="Y2402" s="95"/>
      <c r="Z2402" s="95"/>
      <c r="AA2402" s="95"/>
      <c r="AB2402" s="95"/>
      <c r="AC2402" s="95"/>
      <c r="AD2402" s="95"/>
    </row>
    <row r="2403" spans="1:30" ht="13.2">
      <c r="A2403" s="95"/>
      <c r="B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  <c r="U2403" s="95"/>
      <c r="V2403" s="95"/>
      <c r="W2403" s="95"/>
      <c r="X2403" s="95"/>
      <c r="Y2403" s="95"/>
      <c r="Z2403" s="95"/>
      <c r="AA2403" s="95"/>
      <c r="AB2403" s="95"/>
      <c r="AC2403" s="95"/>
      <c r="AD2403" s="95"/>
    </row>
    <row r="2404" spans="1:30" ht="13.2">
      <c r="A2404" s="95"/>
      <c r="B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  <c r="U2404" s="95"/>
      <c r="V2404" s="95"/>
      <c r="W2404" s="95"/>
      <c r="X2404" s="95"/>
      <c r="Y2404" s="95"/>
      <c r="Z2404" s="95"/>
      <c r="AA2404" s="95"/>
      <c r="AB2404" s="95"/>
      <c r="AC2404" s="95"/>
      <c r="AD2404" s="95"/>
    </row>
    <row r="2405" spans="1:30" ht="13.2">
      <c r="A2405" s="95"/>
      <c r="B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  <c r="U2405" s="95"/>
      <c r="V2405" s="95"/>
      <c r="W2405" s="95"/>
      <c r="X2405" s="95"/>
      <c r="Y2405" s="95"/>
      <c r="Z2405" s="95"/>
      <c r="AA2405" s="95"/>
      <c r="AB2405" s="95"/>
      <c r="AC2405" s="95"/>
      <c r="AD2405" s="95"/>
    </row>
    <row r="2406" spans="1:30" ht="13.2">
      <c r="A2406" s="95"/>
      <c r="B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  <c r="U2406" s="95"/>
      <c r="V2406" s="95"/>
      <c r="W2406" s="95"/>
      <c r="X2406" s="95"/>
      <c r="Y2406" s="95"/>
      <c r="Z2406" s="95"/>
      <c r="AA2406" s="95"/>
      <c r="AB2406" s="95"/>
      <c r="AC2406" s="95"/>
      <c r="AD2406" s="95"/>
    </row>
    <row r="2407" spans="1:30" ht="13.2">
      <c r="A2407" s="95"/>
      <c r="B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  <c r="U2407" s="95"/>
      <c r="V2407" s="95"/>
      <c r="W2407" s="95"/>
      <c r="X2407" s="95"/>
      <c r="Y2407" s="95"/>
      <c r="Z2407" s="95"/>
      <c r="AA2407" s="95"/>
      <c r="AB2407" s="95"/>
      <c r="AC2407" s="95"/>
      <c r="AD2407" s="95"/>
    </row>
    <row r="2408" spans="1:30" ht="13.2">
      <c r="A2408" s="95"/>
      <c r="B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  <c r="U2408" s="95"/>
      <c r="V2408" s="95"/>
      <c r="W2408" s="95"/>
      <c r="X2408" s="95"/>
      <c r="Y2408" s="95"/>
      <c r="Z2408" s="95"/>
      <c r="AA2408" s="95"/>
      <c r="AB2408" s="95"/>
      <c r="AC2408" s="95"/>
      <c r="AD2408" s="95"/>
    </row>
    <row r="2409" spans="1:30" ht="13.2">
      <c r="A2409" s="95"/>
      <c r="B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  <c r="U2409" s="95"/>
      <c r="V2409" s="95"/>
      <c r="W2409" s="95"/>
      <c r="X2409" s="95"/>
      <c r="Y2409" s="95"/>
      <c r="Z2409" s="95"/>
      <c r="AA2409" s="95"/>
      <c r="AB2409" s="95"/>
      <c r="AC2409" s="95"/>
      <c r="AD2409" s="95"/>
    </row>
    <row r="2410" spans="1:30" ht="13.2">
      <c r="A2410" s="95"/>
      <c r="B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  <c r="U2410" s="95"/>
      <c r="V2410" s="95"/>
      <c r="W2410" s="95"/>
      <c r="X2410" s="95"/>
      <c r="Y2410" s="95"/>
      <c r="Z2410" s="95"/>
      <c r="AA2410" s="95"/>
      <c r="AB2410" s="95"/>
      <c r="AC2410" s="95"/>
      <c r="AD2410" s="95"/>
    </row>
    <row r="2411" spans="1:30" ht="13.2">
      <c r="A2411" s="95"/>
      <c r="B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  <c r="U2411" s="95"/>
      <c r="V2411" s="95"/>
      <c r="W2411" s="95"/>
      <c r="X2411" s="95"/>
      <c r="Y2411" s="95"/>
      <c r="Z2411" s="95"/>
      <c r="AA2411" s="95"/>
      <c r="AB2411" s="95"/>
      <c r="AC2411" s="95"/>
      <c r="AD2411" s="95"/>
    </row>
    <row r="2412" spans="1:30" ht="13.2">
      <c r="A2412" s="95"/>
      <c r="B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  <c r="U2412" s="95"/>
      <c r="V2412" s="95"/>
      <c r="W2412" s="95"/>
      <c r="X2412" s="95"/>
      <c r="Y2412" s="95"/>
      <c r="Z2412" s="95"/>
      <c r="AA2412" s="95"/>
      <c r="AB2412" s="95"/>
      <c r="AC2412" s="95"/>
      <c r="AD2412" s="95"/>
    </row>
    <row r="2413" spans="1:30" ht="13.2">
      <c r="A2413" s="95"/>
      <c r="B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  <c r="U2413" s="95"/>
      <c r="V2413" s="95"/>
      <c r="W2413" s="95"/>
      <c r="X2413" s="95"/>
      <c r="Y2413" s="95"/>
      <c r="Z2413" s="95"/>
      <c r="AA2413" s="95"/>
      <c r="AB2413" s="95"/>
      <c r="AC2413" s="95"/>
      <c r="AD2413" s="95"/>
    </row>
    <row r="2414" spans="1:30" ht="13.2">
      <c r="A2414" s="95"/>
      <c r="B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  <c r="U2414" s="95"/>
      <c r="V2414" s="95"/>
      <c r="W2414" s="95"/>
      <c r="X2414" s="95"/>
      <c r="Y2414" s="95"/>
      <c r="Z2414" s="95"/>
      <c r="AA2414" s="95"/>
      <c r="AB2414" s="95"/>
      <c r="AC2414" s="95"/>
      <c r="AD2414" s="95"/>
    </row>
    <row r="2415" spans="1:30" ht="13.2">
      <c r="A2415" s="95"/>
      <c r="B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  <c r="U2415" s="95"/>
      <c r="V2415" s="95"/>
      <c r="W2415" s="95"/>
      <c r="X2415" s="95"/>
      <c r="Y2415" s="95"/>
      <c r="Z2415" s="95"/>
      <c r="AA2415" s="95"/>
      <c r="AB2415" s="95"/>
      <c r="AC2415" s="95"/>
      <c r="AD2415" s="95"/>
    </row>
    <row r="2416" spans="1:30" ht="13.2">
      <c r="A2416" s="95"/>
      <c r="B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  <c r="U2416" s="95"/>
      <c r="V2416" s="95"/>
      <c r="W2416" s="95"/>
      <c r="X2416" s="95"/>
      <c r="Y2416" s="95"/>
      <c r="Z2416" s="95"/>
      <c r="AA2416" s="95"/>
      <c r="AB2416" s="95"/>
      <c r="AC2416" s="95"/>
      <c r="AD2416" s="95"/>
    </row>
    <row r="2417" spans="1:30" ht="13.2">
      <c r="A2417" s="95"/>
      <c r="B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  <c r="U2417" s="95"/>
      <c r="V2417" s="95"/>
      <c r="W2417" s="95"/>
      <c r="X2417" s="95"/>
      <c r="Y2417" s="95"/>
      <c r="Z2417" s="95"/>
      <c r="AA2417" s="95"/>
      <c r="AB2417" s="95"/>
      <c r="AC2417" s="95"/>
      <c r="AD2417" s="95"/>
    </row>
    <row r="2418" spans="1:30" ht="13.2">
      <c r="A2418" s="95"/>
      <c r="B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  <c r="U2418" s="95"/>
      <c r="V2418" s="95"/>
      <c r="W2418" s="95"/>
      <c r="X2418" s="95"/>
      <c r="Y2418" s="95"/>
      <c r="Z2418" s="95"/>
      <c r="AA2418" s="95"/>
      <c r="AB2418" s="95"/>
      <c r="AC2418" s="95"/>
      <c r="AD2418" s="95"/>
    </row>
    <row r="2419" spans="1:30" ht="13.2">
      <c r="A2419" s="95"/>
      <c r="B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  <c r="U2419" s="95"/>
      <c r="V2419" s="95"/>
      <c r="W2419" s="95"/>
      <c r="X2419" s="95"/>
      <c r="Y2419" s="95"/>
      <c r="Z2419" s="95"/>
      <c r="AA2419" s="95"/>
      <c r="AB2419" s="95"/>
      <c r="AC2419" s="95"/>
      <c r="AD2419" s="95"/>
    </row>
    <row r="2420" spans="1:30" ht="13.2">
      <c r="A2420" s="95"/>
      <c r="B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  <c r="U2420" s="95"/>
      <c r="V2420" s="95"/>
      <c r="W2420" s="95"/>
      <c r="X2420" s="95"/>
      <c r="Y2420" s="95"/>
      <c r="Z2420" s="95"/>
      <c r="AA2420" s="95"/>
      <c r="AB2420" s="95"/>
      <c r="AC2420" s="95"/>
      <c r="AD2420" s="95"/>
    </row>
    <row r="2421" spans="1:30" ht="13.2">
      <c r="A2421" s="95"/>
      <c r="B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  <c r="U2421" s="95"/>
      <c r="V2421" s="95"/>
      <c r="W2421" s="95"/>
      <c r="X2421" s="95"/>
      <c r="Y2421" s="95"/>
      <c r="Z2421" s="95"/>
      <c r="AA2421" s="95"/>
      <c r="AB2421" s="95"/>
      <c r="AC2421" s="95"/>
      <c r="AD2421" s="95"/>
    </row>
    <row r="2422" spans="1:30" ht="13.2">
      <c r="A2422" s="95"/>
      <c r="B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  <c r="U2422" s="95"/>
      <c r="V2422" s="95"/>
      <c r="W2422" s="95"/>
      <c r="X2422" s="95"/>
      <c r="Y2422" s="95"/>
      <c r="Z2422" s="95"/>
      <c r="AA2422" s="95"/>
      <c r="AB2422" s="95"/>
      <c r="AC2422" s="95"/>
      <c r="AD2422" s="95"/>
    </row>
    <row r="2423" spans="1:30" ht="13.2">
      <c r="A2423" s="95"/>
      <c r="B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  <c r="U2423" s="95"/>
      <c r="V2423" s="95"/>
      <c r="W2423" s="95"/>
      <c r="X2423" s="95"/>
      <c r="Y2423" s="95"/>
      <c r="Z2423" s="95"/>
      <c r="AA2423" s="95"/>
      <c r="AB2423" s="95"/>
      <c r="AC2423" s="95"/>
      <c r="AD2423" s="95"/>
    </row>
    <row r="2424" spans="1:30" ht="13.2">
      <c r="A2424" s="95"/>
      <c r="B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  <c r="U2424" s="95"/>
      <c r="V2424" s="95"/>
      <c r="W2424" s="95"/>
      <c r="X2424" s="95"/>
      <c r="Y2424" s="95"/>
      <c r="Z2424" s="95"/>
      <c r="AA2424" s="95"/>
      <c r="AB2424" s="95"/>
      <c r="AC2424" s="95"/>
      <c r="AD2424" s="95"/>
    </row>
    <row r="2425" spans="1:30" ht="13.2">
      <c r="A2425" s="95"/>
      <c r="B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  <c r="U2425" s="95"/>
      <c r="V2425" s="95"/>
      <c r="W2425" s="95"/>
      <c r="X2425" s="95"/>
      <c r="Y2425" s="95"/>
      <c r="Z2425" s="95"/>
      <c r="AA2425" s="95"/>
      <c r="AB2425" s="95"/>
      <c r="AC2425" s="95"/>
      <c r="AD2425" s="95"/>
    </row>
    <row r="2426" spans="1:30" ht="13.2">
      <c r="A2426" s="95"/>
      <c r="B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  <c r="U2426" s="95"/>
      <c r="V2426" s="95"/>
      <c r="W2426" s="95"/>
      <c r="X2426" s="95"/>
      <c r="Y2426" s="95"/>
      <c r="Z2426" s="95"/>
      <c r="AA2426" s="95"/>
      <c r="AB2426" s="95"/>
      <c r="AC2426" s="95"/>
      <c r="AD2426" s="95"/>
    </row>
    <row r="2427" spans="1:30" ht="13.2">
      <c r="A2427" s="95"/>
      <c r="B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  <c r="U2427" s="95"/>
      <c r="V2427" s="95"/>
      <c r="W2427" s="95"/>
      <c r="X2427" s="95"/>
      <c r="Y2427" s="95"/>
      <c r="Z2427" s="95"/>
      <c r="AA2427" s="95"/>
      <c r="AB2427" s="95"/>
      <c r="AC2427" s="95"/>
      <c r="AD2427" s="95"/>
    </row>
    <row r="2428" spans="1:30" ht="13.2">
      <c r="A2428" s="95"/>
      <c r="B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  <c r="U2428" s="95"/>
      <c r="V2428" s="95"/>
      <c r="W2428" s="95"/>
      <c r="X2428" s="95"/>
      <c r="Y2428" s="95"/>
      <c r="Z2428" s="95"/>
      <c r="AA2428" s="95"/>
      <c r="AB2428" s="95"/>
      <c r="AC2428" s="95"/>
      <c r="AD2428" s="95"/>
    </row>
    <row r="2429" spans="1:30" ht="13.2">
      <c r="A2429" s="95"/>
      <c r="B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  <c r="U2429" s="95"/>
      <c r="V2429" s="95"/>
      <c r="W2429" s="95"/>
      <c r="X2429" s="95"/>
      <c r="Y2429" s="95"/>
      <c r="Z2429" s="95"/>
      <c r="AA2429" s="95"/>
      <c r="AB2429" s="95"/>
      <c r="AC2429" s="95"/>
      <c r="AD2429" s="95"/>
    </row>
    <row r="2430" spans="1:30" ht="13.2">
      <c r="A2430" s="95"/>
      <c r="B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  <c r="U2430" s="95"/>
      <c r="V2430" s="95"/>
      <c r="W2430" s="95"/>
      <c r="X2430" s="95"/>
      <c r="Y2430" s="95"/>
      <c r="Z2430" s="95"/>
      <c r="AA2430" s="95"/>
      <c r="AB2430" s="95"/>
      <c r="AC2430" s="95"/>
      <c r="AD2430" s="95"/>
    </row>
    <row r="2431" spans="1:30" ht="13.2">
      <c r="A2431" s="95"/>
      <c r="B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  <c r="U2431" s="95"/>
      <c r="V2431" s="95"/>
      <c r="W2431" s="95"/>
      <c r="X2431" s="95"/>
      <c r="Y2431" s="95"/>
      <c r="Z2431" s="95"/>
      <c r="AA2431" s="95"/>
      <c r="AB2431" s="95"/>
      <c r="AC2431" s="95"/>
      <c r="AD2431" s="95"/>
    </row>
    <row r="2432" spans="1:30" ht="13.2">
      <c r="A2432" s="95"/>
      <c r="B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  <c r="U2432" s="95"/>
      <c r="V2432" s="95"/>
      <c r="W2432" s="95"/>
      <c r="X2432" s="95"/>
      <c r="Y2432" s="95"/>
      <c r="Z2432" s="95"/>
      <c r="AA2432" s="95"/>
      <c r="AB2432" s="95"/>
      <c r="AC2432" s="95"/>
      <c r="AD2432" s="95"/>
    </row>
    <row r="2433" spans="1:30" ht="13.2">
      <c r="A2433" s="95"/>
      <c r="B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  <c r="U2433" s="95"/>
      <c r="V2433" s="95"/>
      <c r="W2433" s="95"/>
      <c r="X2433" s="95"/>
      <c r="Y2433" s="95"/>
      <c r="Z2433" s="95"/>
      <c r="AA2433" s="95"/>
      <c r="AB2433" s="95"/>
      <c r="AC2433" s="95"/>
      <c r="AD2433" s="95"/>
    </row>
    <row r="2434" spans="1:30" ht="13.2">
      <c r="A2434" s="95"/>
      <c r="B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  <c r="U2434" s="95"/>
      <c r="V2434" s="95"/>
      <c r="W2434" s="95"/>
      <c r="X2434" s="95"/>
      <c r="Y2434" s="95"/>
      <c r="Z2434" s="95"/>
      <c r="AA2434" s="95"/>
      <c r="AB2434" s="95"/>
      <c r="AC2434" s="95"/>
      <c r="AD2434" s="95"/>
    </row>
    <row r="2435" spans="1:30" ht="13.2">
      <c r="A2435" s="95"/>
      <c r="B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  <c r="U2435" s="95"/>
      <c r="V2435" s="95"/>
      <c r="W2435" s="95"/>
      <c r="X2435" s="95"/>
      <c r="Y2435" s="95"/>
      <c r="Z2435" s="95"/>
      <c r="AA2435" s="95"/>
      <c r="AB2435" s="95"/>
      <c r="AC2435" s="95"/>
      <c r="AD2435" s="95"/>
    </row>
    <row r="2436" spans="1:30" ht="13.2">
      <c r="A2436" s="95"/>
      <c r="B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  <c r="U2436" s="95"/>
      <c r="V2436" s="95"/>
      <c r="W2436" s="95"/>
      <c r="X2436" s="95"/>
      <c r="Y2436" s="95"/>
      <c r="Z2436" s="95"/>
      <c r="AA2436" s="95"/>
      <c r="AB2436" s="95"/>
      <c r="AC2436" s="95"/>
      <c r="AD2436" s="95"/>
    </row>
    <row r="2437" spans="1:30" ht="13.2">
      <c r="A2437" s="95"/>
      <c r="B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  <c r="U2437" s="95"/>
      <c r="V2437" s="95"/>
      <c r="W2437" s="95"/>
      <c r="X2437" s="95"/>
      <c r="Y2437" s="95"/>
      <c r="Z2437" s="95"/>
      <c r="AA2437" s="95"/>
      <c r="AB2437" s="95"/>
      <c r="AC2437" s="95"/>
      <c r="AD2437" s="95"/>
    </row>
    <row r="2438" spans="1:30" ht="13.2">
      <c r="A2438" s="95"/>
      <c r="B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  <c r="U2438" s="95"/>
      <c r="V2438" s="95"/>
      <c r="W2438" s="95"/>
      <c r="X2438" s="95"/>
      <c r="Y2438" s="95"/>
      <c r="Z2438" s="95"/>
      <c r="AA2438" s="95"/>
      <c r="AB2438" s="95"/>
      <c r="AC2438" s="95"/>
      <c r="AD2438" s="95"/>
    </row>
    <row r="2439" spans="1:30" ht="13.2">
      <c r="A2439" s="95"/>
      <c r="B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  <c r="U2439" s="95"/>
      <c r="V2439" s="95"/>
      <c r="W2439" s="95"/>
      <c r="X2439" s="95"/>
      <c r="Y2439" s="95"/>
      <c r="Z2439" s="95"/>
      <c r="AA2439" s="95"/>
      <c r="AB2439" s="95"/>
      <c r="AC2439" s="95"/>
      <c r="AD2439" s="95"/>
    </row>
    <row r="2440" spans="1:30" ht="13.2">
      <c r="A2440" s="95"/>
      <c r="B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  <c r="U2440" s="95"/>
      <c r="V2440" s="95"/>
      <c r="W2440" s="95"/>
      <c r="X2440" s="95"/>
      <c r="Y2440" s="95"/>
      <c r="Z2440" s="95"/>
      <c r="AA2440" s="95"/>
      <c r="AB2440" s="95"/>
      <c r="AC2440" s="95"/>
      <c r="AD2440" s="95"/>
    </row>
    <row r="2441" spans="1:30" ht="13.2">
      <c r="A2441" s="95"/>
      <c r="B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  <c r="U2441" s="95"/>
      <c r="V2441" s="95"/>
      <c r="W2441" s="95"/>
      <c r="X2441" s="95"/>
      <c r="Y2441" s="95"/>
      <c r="Z2441" s="95"/>
      <c r="AA2441" s="95"/>
      <c r="AB2441" s="95"/>
      <c r="AC2441" s="95"/>
      <c r="AD2441" s="95"/>
    </row>
    <row r="2442" spans="1:30" ht="13.2">
      <c r="A2442" s="95"/>
      <c r="B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  <c r="U2442" s="95"/>
      <c r="V2442" s="95"/>
      <c r="W2442" s="95"/>
      <c r="X2442" s="95"/>
      <c r="Y2442" s="95"/>
      <c r="Z2442" s="95"/>
      <c r="AA2442" s="95"/>
      <c r="AB2442" s="95"/>
      <c r="AC2442" s="95"/>
      <c r="AD2442" s="95"/>
    </row>
    <row r="2443" spans="1:30" ht="13.2">
      <c r="A2443" s="95"/>
      <c r="B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  <c r="U2443" s="95"/>
      <c r="V2443" s="95"/>
      <c r="W2443" s="95"/>
      <c r="X2443" s="95"/>
      <c r="Y2443" s="95"/>
      <c r="Z2443" s="95"/>
      <c r="AA2443" s="95"/>
      <c r="AB2443" s="95"/>
      <c r="AC2443" s="95"/>
      <c r="AD2443" s="95"/>
    </row>
    <row r="2444" spans="1:30" ht="13.2">
      <c r="A2444" s="95"/>
      <c r="B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  <c r="U2444" s="95"/>
      <c r="V2444" s="95"/>
      <c r="W2444" s="95"/>
      <c r="X2444" s="95"/>
      <c r="Y2444" s="95"/>
      <c r="Z2444" s="95"/>
      <c r="AA2444" s="95"/>
      <c r="AB2444" s="95"/>
      <c r="AC2444" s="95"/>
      <c r="AD2444" s="95"/>
    </row>
    <row r="2445" spans="1:30" ht="13.2">
      <c r="A2445" s="95"/>
      <c r="B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  <c r="U2445" s="95"/>
      <c r="V2445" s="95"/>
      <c r="W2445" s="95"/>
      <c r="X2445" s="95"/>
      <c r="Y2445" s="95"/>
      <c r="Z2445" s="95"/>
      <c r="AA2445" s="95"/>
      <c r="AB2445" s="95"/>
      <c r="AC2445" s="95"/>
      <c r="AD2445" s="95"/>
    </row>
    <row r="2446" spans="1:30" ht="13.2">
      <c r="A2446" s="95"/>
      <c r="B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  <c r="U2446" s="95"/>
      <c r="V2446" s="95"/>
      <c r="W2446" s="95"/>
      <c r="X2446" s="95"/>
      <c r="Y2446" s="95"/>
      <c r="Z2446" s="95"/>
      <c r="AA2446" s="95"/>
      <c r="AB2446" s="95"/>
      <c r="AC2446" s="95"/>
      <c r="AD2446" s="95"/>
    </row>
    <row r="2447" spans="1:30" ht="13.2">
      <c r="A2447" s="95"/>
      <c r="B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  <c r="U2447" s="95"/>
      <c r="V2447" s="95"/>
      <c r="W2447" s="95"/>
      <c r="X2447" s="95"/>
      <c r="Y2447" s="95"/>
      <c r="Z2447" s="95"/>
      <c r="AA2447" s="95"/>
      <c r="AB2447" s="95"/>
      <c r="AC2447" s="95"/>
      <c r="AD2447" s="95"/>
    </row>
    <row r="2448" spans="1:30" ht="13.2">
      <c r="A2448" s="95"/>
      <c r="B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  <c r="U2448" s="95"/>
      <c r="V2448" s="95"/>
      <c r="W2448" s="95"/>
      <c r="X2448" s="95"/>
      <c r="Y2448" s="95"/>
      <c r="Z2448" s="95"/>
      <c r="AA2448" s="95"/>
      <c r="AB2448" s="95"/>
      <c r="AC2448" s="95"/>
      <c r="AD2448" s="95"/>
    </row>
    <row r="2449" spans="1:30" ht="13.2">
      <c r="A2449" s="95"/>
      <c r="B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  <c r="U2449" s="95"/>
      <c r="V2449" s="95"/>
      <c r="W2449" s="95"/>
      <c r="X2449" s="95"/>
      <c r="Y2449" s="95"/>
      <c r="Z2449" s="95"/>
      <c r="AA2449" s="95"/>
      <c r="AB2449" s="95"/>
      <c r="AC2449" s="95"/>
      <c r="AD2449" s="95"/>
    </row>
    <row r="2450" spans="1:30" ht="13.2">
      <c r="A2450" s="95"/>
      <c r="B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  <c r="U2450" s="95"/>
      <c r="V2450" s="95"/>
      <c r="W2450" s="95"/>
      <c r="X2450" s="95"/>
      <c r="Y2450" s="95"/>
      <c r="Z2450" s="95"/>
      <c r="AA2450" s="95"/>
      <c r="AB2450" s="95"/>
      <c r="AC2450" s="95"/>
      <c r="AD2450" s="95"/>
    </row>
    <row r="2451" spans="1:30" ht="13.2">
      <c r="A2451" s="95"/>
      <c r="B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  <c r="U2451" s="95"/>
      <c r="V2451" s="95"/>
      <c r="W2451" s="95"/>
      <c r="X2451" s="95"/>
      <c r="Y2451" s="95"/>
      <c r="Z2451" s="95"/>
      <c r="AA2451" s="95"/>
      <c r="AB2451" s="95"/>
      <c r="AC2451" s="95"/>
      <c r="AD2451" s="95"/>
    </row>
    <row r="2452" spans="1:30" ht="13.2">
      <c r="A2452" s="95"/>
      <c r="B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  <c r="U2452" s="95"/>
      <c r="V2452" s="95"/>
      <c r="W2452" s="95"/>
      <c r="X2452" s="95"/>
      <c r="Y2452" s="95"/>
      <c r="Z2452" s="95"/>
      <c r="AA2452" s="95"/>
      <c r="AB2452" s="95"/>
      <c r="AC2452" s="95"/>
      <c r="AD2452" s="95"/>
    </row>
    <row r="2453" spans="1:30" ht="13.2">
      <c r="A2453" s="95"/>
      <c r="B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  <c r="U2453" s="95"/>
      <c r="V2453" s="95"/>
      <c r="W2453" s="95"/>
      <c r="X2453" s="95"/>
      <c r="Y2453" s="95"/>
      <c r="Z2453" s="95"/>
      <c r="AA2453" s="95"/>
      <c r="AB2453" s="95"/>
      <c r="AC2453" s="95"/>
      <c r="AD2453" s="95"/>
    </row>
    <row r="2454" spans="1:30" ht="13.2">
      <c r="A2454" s="95"/>
      <c r="B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  <c r="U2454" s="95"/>
      <c r="V2454" s="95"/>
      <c r="W2454" s="95"/>
      <c r="X2454" s="95"/>
      <c r="Y2454" s="95"/>
      <c r="Z2454" s="95"/>
      <c r="AA2454" s="95"/>
      <c r="AB2454" s="95"/>
      <c r="AC2454" s="95"/>
      <c r="AD2454" s="95"/>
    </row>
    <row r="2455" spans="1:30" ht="13.2">
      <c r="A2455" s="95"/>
      <c r="B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  <c r="U2455" s="95"/>
      <c r="V2455" s="95"/>
      <c r="W2455" s="95"/>
      <c r="X2455" s="95"/>
      <c r="Y2455" s="95"/>
      <c r="Z2455" s="95"/>
      <c r="AA2455" s="95"/>
      <c r="AB2455" s="95"/>
      <c r="AC2455" s="95"/>
      <c r="AD2455" s="95"/>
    </row>
    <row r="2456" spans="1:30" ht="13.2">
      <c r="A2456" s="95"/>
      <c r="B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  <c r="U2456" s="95"/>
      <c r="V2456" s="95"/>
      <c r="W2456" s="95"/>
      <c r="X2456" s="95"/>
      <c r="Y2456" s="95"/>
      <c r="Z2456" s="95"/>
      <c r="AA2456" s="95"/>
      <c r="AB2456" s="95"/>
      <c r="AC2456" s="95"/>
      <c r="AD2456" s="95"/>
    </row>
    <row r="2457" spans="1:30" ht="13.2">
      <c r="A2457" s="95"/>
      <c r="B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  <c r="U2457" s="95"/>
      <c r="V2457" s="95"/>
      <c r="W2457" s="95"/>
      <c r="X2457" s="95"/>
      <c r="Y2457" s="95"/>
      <c r="Z2457" s="95"/>
      <c r="AA2457" s="95"/>
      <c r="AB2457" s="95"/>
      <c r="AC2457" s="95"/>
      <c r="AD2457" s="95"/>
    </row>
    <row r="2458" spans="1:30" ht="13.2">
      <c r="A2458" s="95"/>
      <c r="B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  <c r="U2458" s="95"/>
      <c r="V2458" s="95"/>
      <c r="W2458" s="95"/>
      <c r="X2458" s="95"/>
      <c r="Y2458" s="95"/>
      <c r="Z2458" s="95"/>
      <c r="AA2458" s="95"/>
      <c r="AB2458" s="95"/>
      <c r="AC2458" s="95"/>
      <c r="AD2458" s="95"/>
    </row>
    <row r="2459" spans="1:30" ht="13.2">
      <c r="A2459" s="95"/>
      <c r="B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  <c r="U2459" s="95"/>
      <c r="V2459" s="95"/>
      <c r="W2459" s="95"/>
      <c r="X2459" s="95"/>
      <c r="Y2459" s="95"/>
      <c r="Z2459" s="95"/>
      <c r="AA2459" s="95"/>
      <c r="AB2459" s="95"/>
      <c r="AC2459" s="95"/>
      <c r="AD2459" s="95"/>
    </row>
    <row r="2460" spans="1:30" ht="13.2">
      <c r="A2460" s="95"/>
      <c r="B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  <c r="U2460" s="95"/>
      <c r="V2460" s="95"/>
      <c r="W2460" s="95"/>
      <c r="X2460" s="95"/>
      <c r="Y2460" s="95"/>
      <c r="Z2460" s="95"/>
      <c r="AA2460" s="95"/>
      <c r="AB2460" s="95"/>
      <c r="AC2460" s="95"/>
      <c r="AD2460" s="95"/>
    </row>
    <row r="2461" spans="1:30" ht="13.2">
      <c r="A2461" s="95"/>
      <c r="B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  <c r="U2461" s="95"/>
      <c r="V2461" s="95"/>
      <c r="W2461" s="95"/>
      <c r="X2461" s="95"/>
      <c r="Y2461" s="95"/>
      <c r="Z2461" s="95"/>
      <c r="AA2461" s="95"/>
      <c r="AB2461" s="95"/>
      <c r="AC2461" s="95"/>
      <c r="AD2461" s="95"/>
    </row>
    <row r="2462" spans="1:30" ht="13.2">
      <c r="A2462" s="95"/>
      <c r="B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  <c r="U2462" s="95"/>
      <c r="V2462" s="95"/>
      <c r="W2462" s="95"/>
      <c r="X2462" s="95"/>
      <c r="Y2462" s="95"/>
      <c r="Z2462" s="95"/>
      <c r="AA2462" s="95"/>
      <c r="AB2462" s="95"/>
      <c r="AC2462" s="95"/>
      <c r="AD2462" s="95"/>
    </row>
    <row r="2463" spans="1:30" ht="13.2">
      <c r="A2463" s="95"/>
      <c r="B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  <c r="U2463" s="95"/>
      <c r="V2463" s="95"/>
      <c r="W2463" s="95"/>
      <c r="X2463" s="95"/>
      <c r="Y2463" s="95"/>
      <c r="Z2463" s="95"/>
      <c r="AA2463" s="95"/>
      <c r="AB2463" s="95"/>
      <c r="AC2463" s="95"/>
      <c r="AD2463" s="95"/>
    </row>
    <row r="2464" spans="1:30" ht="13.2">
      <c r="A2464" s="95"/>
      <c r="B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  <c r="U2464" s="95"/>
      <c r="V2464" s="95"/>
      <c r="W2464" s="95"/>
      <c r="X2464" s="95"/>
      <c r="Y2464" s="95"/>
      <c r="Z2464" s="95"/>
      <c r="AA2464" s="95"/>
      <c r="AB2464" s="95"/>
      <c r="AC2464" s="95"/>
      <c r="AD2464" s="95"/>
    </row>
    <row r="2465" spans="1:30" ht="13.2">
      <c r="A2465" s="95"/>
      <c r="B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  <c r="U2465" s="95"/>
      <c r="V2465" s="95"/>
      <c r="W2465" s="95"/>
      <c r="X2465" s="95"/>
      <c r="Y2465" s="95"/>
      <c r="Z2465" s="95"/>
      <c r="AA2465" s="95"/>
      <c r="AB2465" s="95"/>
      <c r="AC2465" s="95"/>
      <c r="AD2465" s="95"/>
    </row>
    <row r="2466" spans="1:30" ht="13.2">
      <c r="A2466" s="95"/>
      <c r="B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  <c r="U2466" s="95"/>
      <c r="V2466" s="95"/>
      <c r="W2466" s="95"/>
      <c r="X2466" s="95"/>
      <c r="Y2466" s="95"/>
      <c r="Z2466" s="95"/>
      <c r="AA2466" s="95"/>
      <c r="AB2466" s="95"/>
      <c r="AC2466" s="95"/>
      <c r="AD2466" s="95"/>
    </row>
    <row r="2467" spans="1:30" ht="13.2">
      <c r="A2467" s="95"/>
      <c r="B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  <c r="U2467" s="95"/>
      <c r="V2467" s="95"/>
      <c r="W2467" s="95"/>
      <c r="X2467" s="95"/>
      <c r="Y2467" s="95"/>
      <c r="Z2467" s="95"/>
      <c r="AA2467" s="95"/>
      <c r="AB2467" s="95"/>
      <c r="AC2467" s="95"/>
      <c r="AD2467" s="95"/>
    </row>
    <row r="2468" spans="1:30" ht="13.2">
      <c r="A2468" s="95"/>
      <c r="B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  <c r="U2468" s="95"/>
      <c r="V2468" s="95"/>
      <c r="W2468" s="95"/>
      <c r="X2468" s="95"/>
      <c r="Y2468" s="95"/>
      <c r="Z2468" s="95"/>
      <c r="AA2468" s="95"/>
      <c r="AB2468" s="95"/>
      <c r="AC2468" s="95"/>
      <c r="AD2468" s="95"/>
    </row>
    <row r="2469" spans="1:30" ht="13.2">
      <c r="A2469" s="95"/>
      <c r="B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  <c r="U2469" s="95"/>
      <c r="V2469" s="95"/>
      <c r="W2469" s="95"/>
      <c r="X2469" s="95"/>
      <c r="Y2469" s="95"/>
      <c r="Z2469" s="95"/>
      <c r="AA2469" s="95"/>
      <c r="AB2469" s="95"/>
      <c r="AC2469" s="95"/>
      <c r="AD2469" s="95"/>
    </row>
    <row r="2470" spans="1:30" ht="13.2">
      <c r="A2470" s="95"/>
      <c r="B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  <c r="U2470" s="95"/>
      <c r="V2470" s="95"/>
      <c r="W2470" s="95"/>
      <c r="X2470" s="95"/>
      <c r="Y2470" s="95"/>
      <c r="Z2470" s="95"/>
      <c r="AA2470" s="95"/>
      <c r="AB2470" s="95"/>
      <c r="AC2470" s="95"/>
      <c r="AD2470" s="95"/>
    </row>
    <row r="2471" spans="1:30" ht="13.2">
      <c r="A2471" s="95"/>
      <c r="B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  <c r="U2471" s="95"/>
      <c r="V2471" s="95"/>
      <c r="W2471" s="95"/>
      <c r="X2471" s="95"/>
      <c r="Y2471" s="95"/>
      <c r="Z2471" s="95"/>
      <c r="AA2471" s="95"/>
      <c r="AB2471" s="95"/>
      <c r="AC2471" s="95"/>
      <c r="AD2471" s="95"/>
    </row>
    <row r="2472" spans="1:30" ht="13.2">
      <c r="A2472" s="95"/>
      <c r="B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  <c r="U2472" s="95"/>
      <c r="V2472" s="95"/>
      <c r="W2472" s="95"/>
      <c r="X2472" s="95"/>
      <c r="Y2472" s="95"/>
      <c r="Z2472" s="95"/>
      <c r="AA2472" s="95"/>
      <c r="AB2472" s="95"/>
      <c r="AC2472" s="95"/>
      <c r="AD2472" s="95"/>
    </row>
    <row r="2473" spans="1:30" ht="13.2">
      <c r="A2473" s="95"/>
      <c r="B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  <c r="U2473" s="95"/>
      <c r="V2473" s="95"/>
      <c r="W2473" s="95"/>
      <c r="X2473" s="95"/>
      <c r="Y2473" s="95"/>
      <c r="Z2473" s="95"/>
      <c r="AA2473" s="95"/>
      <c r="AB2473" s="95"/>
      <c r="AC2473" s="95"/>
      <c r="AD2473" s="95"/>
    </row>
    <row r="2474" spans="1:30" ht="13.2">
      <c r="A2474" s="95"/>
      <c r="B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  <c r="U2474" s="95"/>
      <c r="V2474" s="95"/>
      <c r="W2474" s="95"/>
      <c r="X2474" s="95"/>
      <c r="Y2474" s="95"/>
      <c r="Z2474" s="95"/>
      <c r="AA2474" s="95"/>
      <c r="AB2474" s="95"/>
      <c r="AC2474" s="95"/>
      <c r="AD2474" s="95"/>
    </row>
    <row r="2475" spans="1:30" ht="13.2">
      <c r="A2475" s="95"/>
      <c r="B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  <c r="U2475" s="95"/>
      <c r="V2475" s="95"/>
      <c r="W2475" s="95"/>
      <c r="X2475" s="95"/>
      <c r="Y2475" s="95"/>
      <c r="Z2475" s="95"/>
      <c r="AA2475" s="95"/>
      <c r="AB2475" s="95"/>
      <c r="AC2475" s="95"/>
      <c r="AD2475" s="95"/>
    </row>
    <row r="2476" spans="1:30" ht="13.2">
      <c r="A2476" s="95"/>
      <c r="B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  <c r="U2476" s="95"/>
      <c r="V2476" s="95"/>
      <c r="W2476" s="95"/>
      <c r="X2476" s="95"/>
      <c r="Y2476" s="95"/>
      <c r="Z2476" s="95"/>
      <c r="AA2476" s="95"/>
      <c r="AB2476" s="95"/>
      <c r="AC2476" s="95"/>
      <c r="AD2476" s="95"/>
    </row>
    <row r="2477" spans="1:30" ht="13.2">
      <c r="A2477" s="95"/>
      <c r="B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  <c r="U2477" s="95"/>
      <c r="V2477" s="95"/>
      <c r="W2477" s="95"/>
      <c r="X2477" s="95"/>
      <c r="Y2477" s="95"/>
      <c r="Z2477" s="95"/>
      <c r="AA2477" s="95"/>
      <c r="AB2477" s="95"/>
      <c r="AC2477" s="95"/>
      <c r="AD2477" s="95"/>
    </row>
    <row r="2478" spans="1:30" ht="13.2">
      <c r="A2478" s="95"/>
      <c r="B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  <c r="U2478" s="95"/>
      <c r="V2478" s="95"/>
      <c r="W2478" s="95"/>
      <c r="X2478" s="95"/>
      <c r="Y2478" s="95"/>
      <c r="Z2478" s="95"/>
      <c r="AA2478" s="95"/>
      <c r="AB2478" s="95"/>
      <c r="AC2478" s="95"/>
      <c r="AD2478" s="95"/>
    </row>
    <row r="2479" spans="1:30" ht="13.2">
      <c r="A2479" s="95"/>
      <c r="B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  <c r="U2479" s="95"/>
      <c r="V2479" s="95"/>
      <c r="W2479" s="95"/>
      <c r="X2479" s="95"/>
      <c r="Y2479" s="95"/>
      <c r="Z2479" s="95"/>
      <c r="AA2479" s="95"/>
      <c r="AB2479" s="95"/>
      <c r="AC2479" s="95"/>
      <c r="AD2479" s="95"/>
    </row>
    <row r="2480" spans="1:30" ht="13.2">
      <c r="A2480" s="95"/>
      <c r="B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  <c r="U2480" s="95"/>
      <c r="V2480" s="95"/>
      <c r="W2480" s="95"/>
      <c r="X2480" s="95"/>
      <c r="Y2480" s="95"/>
      <c r="Z2480" s="95"/>
      <c r="AA2480" s="95"/>
      <c r="AB2480" s="95"/>
      <c r="AC2480" s="95"/>
      <c r="AD2480" s="95"/>
    </row>
    <row r="2481" spans="1:30" ht="13.2">
      <c r="A2481" s="95"/>
      <c r="B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  <c r="U2481" s="95"/>
      <c r="V2481" s="95"/>
      <c r="W2481" s="95"/>
      <c r="X2481" s="95"/>
      <c r="Y2481" s="95"/>
      <c r="Z2481" s="95"/>
      <c r="AA2481" s="95"/>
      <c r="AB2481" s="95"/>
      <c r="AC2481" s="95"/>
      <c r="AD2481" s="95"/>
    </row>
    <row r="2482" spans="1:30" ht="13.2">
      <c r="A2482" s="95"/>
      <c r="B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  <c r="U2482" s="95"/>
      <c r="V2482" s="95"/>
      <c r="W2482" s="95"/>
      <c r="X2482" s="95"/>
      <c r="Y2482" s="95"/>
      <c r="Z2482" s="95"/>
      <c r="AA2482" s="95"/>
      <c r="AB2482" s="95"/>
      <c r="AC2482" s="95"/>
      <c r="AD2482" s="95"/>
    </row>
    <row r="2483" spans="1:30" ht="13.2">
      <c r="A2483" s="95"/>
      <c r="B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  <c r="U2483" s="95"/>
      <c r="V2483" s="95"/>
      <c r="W2483" s="95"/>
      <c r="X2483" s="95"/>
      <c r="Y2483" s="95"/>
      <c r="Z2483" s="95"/>
      <c r="AA2483" s="95"/>
      <c r="AB2483" s="95"/>
      <c r="AC2483" s="95"/>
      <c r="AD2483" s="95"/>
    </row>
    <row r="2484" spans="1:30" ht="13.2">
      <c r="A2484" s="95"/>
      <c r="B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  <c r="U2484" s="95"/>
      <c r="V2484" s="95"/>
      <c r="W2484" s="95"/>
      <c r="X2484" s="95"/>
      <c r="Y2484" s="95"/>
      <c r="Z2484" s="95"/>
      <c r="AA2484" s="95"/>
      <c r="AB2484" s="95"/>
      <c r="AC2484" s="95"/>
      <c r="AD2484" s="95"/>
    </row>
    <row r="2485" spans="1:30" ht="13.2">
      <c r="A2485" s="95"/>
      <c r="B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  <c r="U2485" s="95"/>
      <c r="V2485" s="95"/>
      <c r="W2485" s="95"/>
      <c r="X2485" s="95"/>
      <c r="Y2485" s="95"/>
      <c r="Z2485" s="95"/>
      <c r="AA2485" s="95"/>
      <c r="AB2485" s="95"/>
      <c r="AC2485" s="95"/>
      <c r="AD2485" s="95"/>
    </row>
    <row r="2486" spans="1:30" ht="13.2">
      <c r="A2486" s="95"/>
      <c r="B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  <c r="U2486" s="95"/>
      <c r="V2486" s="95"/>
      <c r="W2486" s="95"/>
      <c r="X2486" s="95"/>
      <c r="Y2486" s="95"/>
      <c r="Z2486" s="95"/>
      <c r="AA2486" s="95"/>
      <c r="AB2486" s="95"/>
      <c r="AC2486" s="95"/>
      <c r="AD2486" s="95"/>
    </row>
    <row r="2487" spans="1:30" ht="13.2">
      <c r="A2487" s="95"/>
      <c r="B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  <c r="U2487" s="95"/>
      <c r="V2487" s="95"/>
      <c r="W2487" s="95"/>
      <c r="X2487" s="95"/>
      <c r="Y2487" s="95"/>
      <c r="Z2487" s="95"/>
      <c r="AA2487" s="95"/>
      <c r="AB2487" s="95"/>
      <c r="AC2487" s="95"/>
      <c r="AD2487" s="95"/>
    </row>
    <row r="2488" spans="1:30" ht="13.2">
      <c r="A2488" s="95"/>
      <c r="B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  <c r="U2488" s="95"/>
      <c r="V2488" s="95"/>
      <c r="W2488" s="95"/>
      <c r="X2488" s="95"/>
      <c r="Y2488" s="95"/>
      <c r="Z2488" s="95"/>
      <c r="AA2488" s="95"/>
      <c r="AB2488" s="95"/>
      <c r="AC2488" s="95"/>
      <c r="AD2488" s="95"/>
    </row>
    <row r="2489" spans="1:30" ht="13.2">
      <c r="A2489" s="95"/>
      <c r="B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  <c r="U2489" s="95"/>
      <c r="V2489" s="95"/>
      <c r="W2489" s="95"/>
      <c r="X2489" s="95"/>
      <c r="Y2489" s="95"/>
      <c r="Z2489" s="95"/>
      <c r="AA2489" s="95"/>
      <c r="AB2489" s="95"/>
      <c r="AC2489" s="95"/>
      <c r="AD2489" s="95"/>
    </row>
    <row r="2490" spans="1:30" ht="13.2">
      <c r="A2490" s="95"/>
      <c r="B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  <c r="U2490" s="95"/>
      <c r="V2490" s="95"/>
      <c r="W2490" s="95"/>
      <c r="X2490" s="95"/>
      <c r="Y2490" s="95"/>
      <c r="Z2490" s="95"/>
      <c r="AA2490" s="95"/>
      <c r="AB2490" s="95"/>
      <c r="AC2490" s="95"/>
      <c r="AD2490" s="95"/>
    </row>
    <row r="2491" spans="1:30" ht="13.2">
      <c r="A2491" s="95"/>
      <c r="B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  <c r="U2491" s="95"/>
      <c r="V2491" s="95"/>
      <c r="W2491" s="95"/>
      <c r="X2491" s="95"/>
      <c r="Y2491" s="95"/>
      <c r="Z2491" s="95"/>
      <c r="AA2491" s="95"/>
      <c r="AB2491" s="95"/>
      <c r="AC2491" s="95"/>
      <c r="AD2491" s="95"/>
    </row>
    <row r="2492" spans="1:30" ht="13.2">
      <c r="A2492" s="95"/>
      <c r="B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  <c r="U2492" s="95"/>
      <c r="V2492" s="95"/>
      <c r="W2492" s="95"/>
      <c r="X2492" s="95"/>
      <c r="Y2492" s="95"/>
      <c r="Z2492" s="95"/>
      <c r="AA2492" s="95"/>
      <c r="AB2492" s="95"/>
      <c r="AC2492" s="95"/>
      <c r="AD2492" s="95"/>
    </row>
    <row r="2493" spans="1:30" ht="13.2">
      <c r="A2493" s="95"/>
      <c r="B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  <c r="U2493" s="95"/>
      <c r="V2493" s="95"/>
      <c r="W2493" s="95"/>
      <c r="X2493" s="95"/>
      <c r="Y2493" s="95"/>
      <c r="Z2493" s="95"/>
      <c r="AA2493" s="95"/>
      <c r="AB2493" s="95"/>
      <c r="AC2493" s="95"/>
      <c r="AD2493" s="95"/>
    </row>
    <row r="2494" spans="1:30" ht="13.2">
      <c r="A2494" s="95"/>
      <c r="B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  <c r="U2494" s="95"/>
      <c r="V2494" s="95"/>
      <c r="W2494" s="95"/>
      <c r="X2494" s="95"/>
      <c r="Y2494" s="95"/>
      <c r="Z2494" s="95"/>
      <c r="AA2494" s="95"/>
      <c r="AB2494" s="95"/>
      <c r="AC2494" s="95"/>
      <c r="AD2494" s="95"/>
    </row>
    <row r="2495" spans="1:30" ht="13.2">
      <c r="A2495" s="95"/>
      <c r="B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  <c r="U2495" s="95"/>
      <c r="V2495" s="95"/>
      <c r="W2495" s="95"/>
      <c r="X2495" s="95"/>
      <c r="Y2495" s="95"/>
      <c r="Z2495" s="95"/>
      <c r="AA2495" s="95"/>
      <c r="AB2495" s="95"/>
      <c r="AC2495" s="95"/>
      <c r="AD2495" s="95"/>
    </row>
    <row r="2496" spans="1:30" ht="13.2">
      <c r="A2496" s="95"/>
      <c r="B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  <c r="U2496" s="95"/>
      <c r="V2496" s="95"/>
      <c r="W2496" s="95"/>
      <c r="X2496" s="95"/>
      <c r="Y2496" s="95"/>
      <c r="Z2496" s="95"/>
      <c r="AA2496" s="95"/>
      <c r="AB2496" s="95"/>
      <c r="AC2496" s="95"/>
      <c r="AD2496" s="95"/>
    </row>
    <row r="2497" spans="1:30" ht="13.2">
      <c r="A2497" s="95"/>
      <c r="B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  <c r="U2497" s="95"/>
      <c r="V2497" s="95"/>
      <c r="W2497" s="95"/>
      <c r="X2497" s="95"/>
      <c r="Y2497" s="95"/>
      <c r="Z2497" s="95"/>
      <c r="AA2497" s="95"/>
      <c r="AB2497" s="95"/>
      <c r="AC2497" s="95"/>
      <c r="AD2497" s="95"/>
    </row>
    <row r="2498" spans="1:30" ht="13.2">
      <c r="A2498" s="95"/>
      <c r="B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  <c r="U2498" s="95"/>
      <c r="V2498" s="95"/>
      <c r="W2498" s="95"/>
      <c r="X2498" s="95"/>
      <c r="Y2498" s="95"/>
      <c r="Z2498" s="95"/>
      <c r="AA2498" s="95"/>
      <c r="AB2498" s="95"/>
      <c r="AC2498" s="95"/>
      <c r="AD2498" s="95"/>
    </row>
    <row r="2499" spans="1:30" ht="13.2">
      <c r="A2499" s="95"/>
      <c r="B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  <c r="U2499" s="95"/>
      <c r="V2499" s="95"/>
      <c r="W2499" s="95"/>
      <c r="X2499" s="95"/>
      <c r="Y2499" s="95"/>
      <c r="Z2499" s="95"/>
      <c r="AA2499" s="95"/>
      <c r="AB2499" s="95"/>
      <c r="AC2499" s="95"/>
      <c r="AD2499" s="95"/>
    </row>
    <row r="2500" spans="1:30" ht="13.2">
      <c r="A2500" s="95"/>
      <c r="B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  <c r="U2500" s="95"/>
      <c r="V2500" s="95"/>
      <c r="W2500" s="95"/>
      <c r="X2500" s="95"/>
      <c r="Y2500" s="95"/>
      <c r="Z2500" s="95"/>
      <c r="AA2500" s="95"/>
      <c r="AB2500" s="95"/>
      <c r="AC2500" s="95"/>
      <c r="AD2500" s="95"/>
    </row>
    <row r="2501" spans="1:30" ht="13.2">
      <c r="A2501" s="95"/>
      <c r="B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  <c r="U2501" s="95"/>
      <c r="V2501" s="95"/>
      <c r="W2501" s="95"/>
      <c r="X2501" s="95"/>
      <c r="Y2501" s="95"/>
      <c r="Z2501" s="95"/>
      <c r="AA2501" s="95"/>
      <c r="AB2501" s="95"/>
      <c r="AC2501" s="95"/>
      <c r="AD2501" s="95"/>
    </row>
    <row r="2502" spans="1:30" ht="13.2">
      <c r="A2502" s="95"/>
      <c r="B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  <c r="U2502" s="95"/>
      <c r="V2502" s="95"/>
      <c r="W2502" s="95"/>
      <c r="X2502" s="95"/>
      <c r="Y2502" s="95"/>
      <c r="Z2502" s="95"/>
      <c r="AA2502" s="95"/>
      <c r="AB2502" s="95"/>
      <c r="AC2502" s="95"/>
      <c r="AD2502" s="95"/>
    </row>
    <row r="2503" spans="1:30" ht="13.2">
      <c r="A2503" s="95"/>
      <c r="B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  <c r="U2503" s="95"/>
      <c r="V2503" s="95"/>
      <c r="W2503" s="95"/>
      <c r="X2503" s="95"/>
      <c r="Y2503" s="95"/>
      <c r="Z2503" s="95"/>
      <c r="AA2503" s="95"/>
      <c r="AB2503" s="95"/>
      <c r="AC2503" s="95"/>
      <c r="AD2503" s="95"/>
    </row>
    <row r="2504" spans="1:30" ht="13.2">
      <c r="A2504" s="95"/>
      <c r="B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  <c r="U2504" s="95"/>
      <c r="V2504" s="95"/>
      <c r="W2504" s="95"/>
      <c r="X2504" s="95"/>
      <c r="Y2504" s="95"/>
      <c r="Z2504" s="95"/>
      <c r="AA2504" s="95"/>
      <c r="AB2504" s="95"/>
      <c r="AC2504" s="95"/>
      <c r="AD2504" s="95"/>
    </row>
    <row r="2505" spans="1:30" ht="13.2">
      <c r="A2505" s="95"/>
      <c r="B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  <c r="U2505" s="95"/>
      <c r="V2505" s="95"/>
      <c r="W2505" s="95"/>
      <c r="X2505" s="95"/>
      <c r="Y2505" s="95"/>
      <c r="Z2505" s="95"/>
      <c r="AA2505" s="95"/>
      <c r="AB2505" s="95"/>
      <c r="AC2505" s="95"/>
      <c r="AD2505" s="95"/>
    </row>
    <row r="2506" spans="1:30" ht="13.2">
      <c r="A2506" s="95"/>
      <c r="B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  <c r="U2506" s="95"/>
      <c r="V2506" s="95"/>
      <c r="W2506" s="95"/>
      <c r="X2506" s="95"/>
      <c r="Y2506" s="95"/>
      <c r="Z2506" s="95"/>
      <c r="AA2506" s="95"/>
      <c r="AB2506" s="95"/>
      <c r="AC2506" s="95"/>
      <c r="AD2506" s="95"/>
    </row>
    <row r="2507" spans="1:30" ht="13.2">
      <c r="A2507" s="95"/>
      <c r="B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  <c r="U2507" s="95"/>
      <c r="V2507" s="95"/>
      <c r="W2507" s="95"/>
      <c r="X2507" s="95"/>
      <c r="Y2507" s="95"/>
      <c r="Z2507" s="95"/>
      <c r="AA2507" s="95"/>
      <c r="AB2507" s="95"/>
      <c r="AC2507" s="95"/>
      <c r="AD2507" s="95"/>
    </row>
    <row r="2508" spans="1:30" ht="13.2">
      <c r="A2508" s="95"/>
      <c r="B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  <c r="U2508" s="95"/>
      <c r="V2508" s="95"/>
      <c r="W2508" s="95"/>
      <c r="X2508" s="95"/>
      <c r="Y2508" s="95"/>
      <c r="Z2508" s="95"/>
      <c r="AA2508" s="95"/>
      <c r="AB2508" s="95"/>
      <c r="AC2508" s="95"/>
      <c r="AD2508" s="95"/>
    </row>
    <row r="2509" spans="1:30" ht="13.2">
      <c r="A2509" s="95"/>
      <c r="B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  <c r="U2509" s="95"/>
      <c r="V2509" s="95"/>
      <c r="W2509" s="95"/>
      <c r="X2509" s="95"/>
      <c r="Y2509" s="95"/>
      <c r="Z2509" s="95"/>
      <c r="AA2509" s="95"/>
      <c r="AB2509" s="95"/>
      <c r="AC2509" s="95"/>
      <c r="AD2509" s="95"/>
    </row>
    <row r="2510" spans="1:30" ht="13.2">
      <c r="A2510" s="95"/>
      <c r="B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  <c r="U2510" s="95"/>
      <c r="V2510" s="95"/>
      <c r="W2510" s="95"/>
      <c r="X2510" s="95"/>
      <c r="Y2510" s="95"/>
      <c r="Z2510" s="95"/>
      <c r="AA2510" s="95"/>
      <c r="AB2510" s="95"/>
      <c r="AC2510" s="95"/>
      <c r="AD2510" s="95"/>
    </row>
    <row r="2511" spans="1:30" ht="13.2">
      <c r="A2511" s="95"/>
      <c r="B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  <c r="U2511" s="95"/>
      <c r="V2511" s="95"/>
      <c r="W2511" s="95"/>
      <c r="X2511" s="95"/>
      <c r="Y2511" s="95"/>
      <c r="Z2511" s="95"/>
      <c r="AA2511" s="95"/>
      <c r="AB2511" s="95"/>
      <c r="AC2511" s="95"/>
      <c r="AD2511" s="95"/>
    </row>
    <row r="2512" spans="1:30" ht="13.2">
      <c r="A2512" s="95"/>
      <c r="B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  <c r="U2512" s="95"/>
      <c r="V2512" s="95"/>
      <c r="W2512" s="95"/>
      <c r="X2512" s="95"/>
      <c r="Y2512" s="95"/>
      <c r="Z2512" s="95"/>
      <c r="AA2512" s="95"/>
      <c r="AB2512" s="95"/>
      <c r="AC2512" s="95"/>
      <c r="AD2512" s="95"/>
    </row>
    <row r="2513" spans="1:30" ht="13.2">
      <c r="A2513" s="95"/>
      <c r="B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  <c r="U2513" s="95"/>
      <c r="V2513" s="95"/>
      <c r="W2513" s="95"/>
      <c r="X2513" s="95"/>
      <c r="Y2513" s="95"/>
      <c r="Z2513" s="95"/>
      <c r="AA2513" s="95"/>
      <c r="AB2513" s="95"/>
      <c r="AC2513" s="95"/>
      <c r="AD2513" s="95"/>
    </row>
    <row r="2514" spans="1:30" ht="13.2">
      <c r="A2514" s="95"/>
      <c r="B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  <c r="U2514" s="95"/>
      <c r="V2514" s="95"/>
      <c r="W2514" s="95"/>
      <c r="X2514" s="95"/>
      <c r="Y2514" s="95"/>
      <c r="Z2514" s="95"/>
      <c r="AA2514" s="95"/>
      <c r="AB2514" s="95"/>
      <c r="AC2514" s="95"/>
      <c r="AD2514" s="95"/>
    </row>
    <row r="2515" spans="1:30" ht="13.2">
      <c r="A2515" s="95"/>
      <c r="B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  <c r="U2515" s="95"/>
      <c r="V2515" s="95"/>
      <c r="W2515" s="95"/>
      <c r="X2515" s="95"/>
      <c r="Y2515" s="95"/>
      <c r="Z2515" s="95"/>
      <c r="AA2515" s="95"/>
      <c r="AB2515" s="95"/>
      <c r="AC2515" s="95"/>
      <c r="AD2515" s="95"/>
    </row>
    <row r="2516" spans="1:30" ht="13.2">
      <c r="A2516" s="95"/>
      <c r="B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  <c r="U2516" s="95"/>
      <c r="V2516" s="95"/>
      <c r="W2516" s="95"/>
      <c r="X2516" s="95"/>
      <c r="Y2516" s="95"/>
      <c r="Z2516" s="95"/>
      <c r="AA2516" s="95"/>
      <c r="AB2516" s="95"/>
      <c r="AC2516" s="95"/>
      <c r="AD2516" s="95"/>
    </row>
    <row r="2517" spans="1:30" ht="13.2">
      <c r="A2517" s="95"/>
      <c r="B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  <c r="U2517" s="95"/>
      <c r="V2517" s="95"/>
      <c r="W2517" s="95"/>
      <c r="X2517" s="95"/>
      <c r="Y2517" s="95"/>
      <c r="Z2517" s="95"/>
      <c r="AA2517" s="95"/>
      <c r="AB2517" s="95"/>
      <c r="AC2517" s="95"/>
      <c r="AD2517" s="95"/>
    </row>
    <row r="2518" spans="1:30" ht="13.2">
      <c r="A2518" s="95"/>
      <c r="B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  <c r="U2518" s="95"/>
      <c r="V2518" s="95"/>
      <c r="W2518" s="95"/>
      <c r="X2518" s="95"/>
      <c r="Y2518" s="95"/>
      <c r="Z2518" s="95"/>
      <c r="AA2518" s="95"/>
      <c r="AB2518" s="95"/>
      <c r="AC2518" s="95"/>
      <c r="AD2518" s="95"/>
    </row>
    <row r="2519" spans="1:30" ht="13.2">
      <c r="A2519" s="95"/>
      <c r="B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  <c r="U2519" s="95"/>
      <c r="V2519" s="95"/>
      <c r="W2519" s="95"/>
      <c r="X2519" s="95"/>
      <c r="Y2519" s="95"/>
      <c r="Z2519" s="95"/>
      <c r="AA2519" s="95"/>
      <c r="AB2519" s="95"/>
      <c r="AC2519" s="95"/>
      <c r="AD2519" s="95"/>
    </row>
    <row r="2520" spans="1:30" ht="13.2">
      <c r="A2520" s="95"/>
      <c r="B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  <c r="U2520" s="95"/>
      <c r="V2520" s="95"/>
      <c r="W2520" s="95"/>
      <c r="X2520" s="95"/>
      <c r="Y2520" s="95"/>
      <c r="Z2520" s="95"/>
      <c r="AA2520" s="95"/>
      <c r="AB2520" s="95"/>
      <c r="AC2520" s="95"/>
      <c r="AD2520" s="95"/>
    </row>
    <row r="2521" spans="1:30" ht="13.2">
      <c r="A2521" s="95"/>
      <c r="B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  <c r="U2521" s="95"/>
      <c r="V2521" s="95"/>
      <c r="W2521" s="95"/>
      <c r="X2521" s="95"/>
      <c r="Y2521" s="95"/>
      <c r="Z2521" s="95"/>
      <c r="AA2521" s="95"/>
      <c r="AB2521" s="95"/>
      <c r="AC2521" s="95"/>
      <c r="AD2521" s="95"/>
    </row>
    <row r="2522" spans="1:30" ht="13.2">
      <c r="A2522" s="95"/>
      <c r="B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  <c r="U2522" s="95"/>
      <c r="V2522" s="95"/>
      <c r="W2522" s="95"/>
      <c r="X2522" s="95"/>
      <c r="Y2522" s="95"/>
      <c r="Z2522" s="95"/>
      <c r="AA2522" s="95"/>
      <c r="AB2522" s="95"/>
      <c r="AC2522" s="95"/>
      <c r="AD2522" s="95"/>
    </row>
    <row r="2523" spans="1:30" ht="13.2">
      <c r="A2523" s="95"/>
      <c r="B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  <c r="U2523" s="95"/>
      <c r="V2523" s="95"/>
      <c r="W2523" s="95"/>
      <c r="X2523" s="95"/>
      <c r="Y2523" s="95"/>
      <c r="Z2523" s="95"/>
      <c r="AA2523" s="95"/>
      <c r="AB2523" s="95"/>
      <c r="AC2523" s="95"/>
      <c r="AD2523" s="95"/>
    </row>
    <row r="2524" spans="1:30" ht="13.2">
      <c r="A2524" s="95"/>
      <c r="B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  <c r="U2524" s="95"/>
      <c r="V2524" s="95"/>
      <c r="W2524" s="95"/>
      <c r="X2524" s="95"/>
      <c r="Y2524" s="95"/>
      <c r="Z2524" s="95"/>
      <c r="AA2524" s="95"/>
      <c r="AB2524" s="95"/>
      <c r="AC2524" s="95"/>
      <c r="AD2524" s="95"/>
    </row>
    <row r="2525" spans="1:30" ht="13.2">
      <c r="A2525" s="95"/>
      <c r="B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  <c r="U2525" s="95"/>
      <c r="V2525" s="95"/>
      <c r="W2525" s="95"/>
      <c r="X2525" s="95"/>
      <c r="Y2525" s="95"/>
      <c r="Z2525" s="95"/>
      <c r="AA2525" s="95"/>
      <c r="AB2525" s="95"/>
      <c r="AC2525" s="95"/>
      <c r="AD2525" s="95"/>
    </row>
    <row r="2526" spans="1:30" ht="13.2">
      <c r="A2526" s="95"/>
      <c r="B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  <c r="U2526" s="95"/>
      <c r="V2526" s="95"/>
      <c r="W2526" s="95"/>
      <c r="X2526" s="95"/>
      <c r="Y2526" s="95"/>
      <c r="Z2526" s="95"/>
      <c r="AA2526" s="95"/>
      <c r="AB2526" s="95"/>
      <c r="AC2526" s="95"/>
      <c r="AD2526" s="95"/>
    </row>
    <row r="2527" spans="1:30" ht="13.2">
      <c r="A2527" s="95"/>
      <c r="B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  <c r="U2527" s="95"/>
      <c r="V2527" s="95"/>
      <c r="W2527" s="95"/>
      <c r="X2527" s="95"/>
      <c r="Y2527" s="95"/>
      <c r="Z2527" s="95"/>
      <c r="AA2527" s="95"/>
      <c r="AB2527" s="95"/>
      <c r="AC2527" s="95"/>
      <c r="AD2527" s="95"/>
    </row>
    <row r="2528" spans="1:30" ht="13.2">
      <c r="A2528" s="95"/>
      <c r="B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  <c r="U2528" s="95"/>
      <c r="V2528" s="95"/>
      <c r="W2528" s="95"/>
      <c r="X2528" s="95"/>
      <c r="Y2528" s="95"/>
      <c r="Z2528" s="95"/>
      <c r="AA2528" s="95"/>
      <c r="AB2528" s="95"/>
      <c r="AC2528" s="95"/>
      <c r="AD2528" s="95"/>
    </row>
    <row r="2529" spans="1:30" ht="13.2">
      <c r="A2529" s="95"/>
      <c r="B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  <c r="U2529" s="95"/>
      <c r="V2529" s="95"/>
      <c r="W2529" s="95"/>
      <c r="X2529" s="95"/>
      <c r="Y2529" s="95"/>
      <c r="Z2529" s="95"/>
      <c r="AA2529" s="95"/>
      <c r="AB2529" s="95"/>
      <c r="AC2529" s="95"/>
      <c r="AD2529" s="95"/>
    </row>
    <row r="2530" spans="1:30" ht="13.2">
      <c r="A2530" s="95"/>
      <c r="B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  <c r="U2530" s="95"/>
      <c r="V2530" s="95"/>
      <c r="W2530" s="95"/>
      <c r="X2530" s="95"/>
      <c r="Y2530" s="95"/>
      <c r="Z2530" s="95"/>
      <c r="AA2530" s="95"/>
      <c r="AB2530" s="95"/>
      <c r="AC2530" s="95"/>
      <c r="AD2530" s="95"/>
    </row>
    <row r="2531" spans="1:30" ht="13.2">
      <c r="A2531" s="95"/>
      <c r="B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  <c r="U2531" s="95"/>
      <c r="V2531" s="95"/>
      <c r="W2531" s="95"/>
      <c r="X2531" s="95"/>
      <c r="Y2531" s="95"/>
      <c r="Z2531" s="95"/>
      <c r="AA2531" s="95"/>
      <c r="AB2531" s="95"/>
      <c r="AC2531" s="95"/>
      <c r="AD2531" s="95"/>
    </row>
    <row r="2532" spans="1:30" ht="13.2">
      <c r="A2532" s="95"/>
      <c r="B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  <c r="U2532" s="95"/>
      <c r="V2532" s="95"/>
      <c r="W2532" s="95"/>
      <c r="X2532" s="95"/>
      <c r="Y2532" s="95"/>
      <c r="Z2532" s="95"/>
      <c r="AA2532" s="95"/>
      <c r="AB2532" s="95"/>
      <c r="AC2532" s="95"/>
      <c r="AD2532" s="95"/>
    </row>
    <row r="2533" spans="1:30" ht="13.2">
      <c r="A2533" s="95"/>
      <c r="B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  <c r="U2533" s="95"/>
      <c r="V2533" s="95"/>
      <c r="W2533" s="95"/>
      <c r="X2533" s="95"/>
      <c r="Y2533" s="95"/>
      <c r="Z2533" s="95"/>
      <c r="AA2533" s="95"/>
      <c r="AB2533" s="95"/>
      <c r="AC2533" s="95"/>
      <c r="AD2533" s="95"/>
    </row>
    <row r="2534" spans="1:30" ht="13.2">
      <c r="A2534" s="95"/>
      <c r="B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  <c r="U2534" s="95"/>
      <c r="V2534" s="95"/>
      <c r="W2534" s="95"/>
      <c r="X2534" s="95"/>
      <c r="Y2534" s="95"/>
      <c r="Z2534" s="95"/>
      <c r="AA2534" s="95"/>
      <c r="AB2534" s="95"/>
      <c r="AC2534" s="95"/>
      <c r="AD2534" s="95"/>
    </row>
    <row r="2535" spans="1:30" ht="13.2">
      <c r="A2535" s="95"/>
      <c r="B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  <c r="U2535" s="95"/>
      <c r="V2535" s="95"/>
      <c r="W2535" s="95"/>
      <c r="X2535" s="95"/>
      <c r="Y2535" s="95"/>
      <c r="Z2535" s="95"/>
      <c r="AA2535" s="95"/>
      <c r="AB2535" s="95"/>
      <c r="AC2535" s="95"/>
      <c r="AD2535" s="95"/>
    </row>
    <row r="2536" spans="1:30" ht="13.2">
      <c r="A2536" s="95"/>
      <c r="B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  <c r="U2536" s="95"/>
      <c r="V2536" s="95"/>
      <c r="W2536" s="95"/>
      <c r="X2536" s="95"/>
      <c r="Y2536" s="95"/>
      <c r="Z2536" s="95"/>
      <c r="AA2536" s="95"/>
      <c r="AB2536" s="95"/>
      <c r="AC2536" s="95"/>
      <c r="AD2536" s="95"/>
    </row>
    <row r="2537" spans="1:30" ht="13.2">
      <c r="A2537" s="95"/>
      <c r="B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  <c r="U2537" s="95"/>
      <c r="V2537" s="95"/>
      <c r="W2537" s="95"/>
      <c r="X2537" s="95"/>
      <c r="Y2537" s="95"/>
      <c r="Z2537" s="95"/>
      <c r="AA2537" s="95"/>
      <c r="AB2537" s="95"/>
      <c r="AC2537" s="95"/>
      <c r="AD2537" s="95"/>
    </row>
    <row r="2538" spans="1:30" ht="13.2">
      <c r="A2538" s="95"/>
      <c r="B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  <c r="U2538" s="95"/>
      <c r="V2538" s="95"/>
      <c r="W2538" s="95"/>
      <c r="X2538" s="95"/>
      <c r="Y2538" s="95"/>
      <c r="Z2538" s="95"/>
      <c r="AA2538" s="95"/>
      <c r="AB2538" s="95"/>
      <c r="AC2538" s="95"/>
      <c r="AD2538" s="95"/>
    </row>
    <row r="2539" spans="1:30" ht="13.2">
      <c r="A2539" s="95"/>
      <c r="B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  <c r="U2539" s="95"/>
      <c r="V2539" s="95"/>
      <c r="W2539" s="95"/>
      <c r="X2539" s="95"/>
      <c r="Y2539" s="95"/>
      <c r="Z2539" s="95"/>
      <c r="AA2539" s="95"/>
      <c r="AB2539" s="95"/>
      <c r="AC2539" s="95"/>
      <c r="AD2539" s="95"/>
    </row>
    <row r="2540" spans="1:30" ht="13.2">
      <c r="A2540" s="95"/>
      <c r="B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  <c r="U2540" s="95"/>
      <c r="V2540" s="95"/>
      <c r="W2540" s="95"/>
      <c r="X2540" s="95"/>
      <c r="Y2540" s="95"/>
      <c r="Z2540" s="95"/>
      <c r="AA2540" s="95"/>
      <c r="AB2540" s="95"/>
      <c r="AC2540" s="95"/>
      <c r="AD2540" s="95"/>
    </row>
    <row r="2541" spans="1:30" ht="13.2">
      <c r="A2541" s="95"/>
      <c r="B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  <c r="U2541" s="95"/>
      <c r="V2541" s="95"/>
      <c r="W2541" s="95"/>
      <c r="X2541" s="95"/>
      <c r="Y2541" s="95"/>
      <c r="Z2541" s="95"/>
      <c r="AA2541" s="95"/>
      <c r="AB2541" s="95"/>
      <c r="AC2541" s="95"/>
      <c r="AD2541" s="95"/>
    </row>
    <row r="2542" spans="1:30" ht="13.2">
      <c r="A2542" s="95"/>
      <c r="B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  <c r="U2542" s="95"/>
      <c r="V2542" s="95"/>
      <c r="W2542" s="95"/>
      <c r="X2542" s="95"/>
      <c r="Y2542" s="95"/>
      <c r="Z2542" s="95"/>
      <c r="AA2542" s="95"/>
      <c r="AB2542" s="95"/>
      <c r="AC2542" s="95"/>
      <c r="AD2542" s="95"/>
    </row>
    <row r="2543" spans="1:30" ht="13.2">
      <c r="A2543" s="95"/>
      <c r="B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  <c r="U2543" s="95"/>
      <c r="V2543" s="95"/>
      <c r="W2543" s="95"/>
      <c r="X2543" s="95"/>
      <c r="Y2543" s="95"/>
      <c r="Z2543" s="95"/>
      <c r="AA2543" s="95"/>
      <c r="AB2543" s="95"/>
      <c r="AC2543" s="95"/>
      <c r="AD2543" s="95"/>
    </row>
    <row r="2544" spans="1:30" ht="13.2">
      <c r="A2544" s="95"/>
      <c r="B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  <c r="U2544" s="95"/>
      <c r="V2544" s="95"/>
      <c r="W2544" s="95"/>
      <c r="X2544" s="95"/>
      <c r="Y2544" s="95"/>
      <c r="Z2544" s="95"/>
      <c r="AA2544" s="95"/>
      <c r="AB2544" s="95"/>
      <c r="AC2544" s="95"/>
      <c r="AD2544" s="95"/>
    </row>
    <row r="2545" spans="1:30" ht="13.2">
      <c r="A2545" s="95"/>
      <c r="B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  <c r="U2545" s="95"/>
      <c r="V2545" s="95"/>
      <c r="W2545" s="95"/>
      <c r="X2545" s="95"/>
      <c r="Y2545" s="95"/>
      <c r="Z2545" s="95"/>
      <c r="AA2545" s="95"/>
      <c r="AB2545" s="95"/>
      <c r="AC2545" s="95"/>
      <c r="AD2545" s="95"/>
    </row>
    <row r="2546" spans="1:30" ht="13.2">
      <c r="A2546" s="95"/>
      <c r="B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  <c r="U2546" s="95"/>
      <c r="V2546" s="95"/>
      <c r="W2546" s="95"/>
      <c r="X2546" s="95"/>
      <c r="Y2546" s="95"/>
      <c r="Z2546" s="95"/>
      <c r="AA2546" s="95"/>
      <c r="AB2546" s="95"/>
      <c r="AC2546" s="95"/>
      <c r="AD2546" s="95"/>
    </row>
    <row r="2547" spans="1:30" ht="13.2">
      <c r="A2547" s="95"/>
      <c r="B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  <c r="U2547" s="95"/>
      <c r="V2547" s="95"/>
      <c r="W2547" s="95"/>
      <c r="X2547" s="95"/>
      <c r="Y2547" s="95"/>
      <c r="Z2547" s="95"/>
      <c r="AA2547" s="95"/>
      <c r="AB2547" s="95"/>
      <c r="AC2547" s="95"/>
      <c r="AD2547" s="95"/>
    </row>
    <row r="2548" spans="1:30" ht="13.2">
      <c r="A2548" s="95"/>
      <c r="B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  <c r="U2548" s="95"/>
      <c r="V2548" s="95"/>
      <c r="W2548" s="95"/>
      <c r="X2548" s="95"/>
      <c r="Y2548" s="95"/>
      <c r="Z2548" s="95"/>
      <c r="AA2548" s="95"/>
      <c r="AB2548" s="95"/>
      <c r="AC2548" s="95"/>
      <c r="AD2548" s="95"/>
    </row>
    <row r="2549" spans="1:30" ht="13.2">
      <c r="A2549" s="95"/>
      <c r="B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  <c r="U2549" s="95"/>
      <c r="V2549" s="95"/>
      <c r="W2549" s="95"/>
      <c r="X2549" s="95"/>
      <c r="Y2549" s="95"/>
      <c r="Z2549" s="95"/>
      <c r="AA2549" s="95"/>
      <c r="AB2549" s="95"/>
      <c r="AC2549" s="95"/>
      <c r="AD2549" s="95"/>
    </row>
    <row r="2550" spans="1:30" ht="13.2">
      <c r="A2550" s="95"/>
      <c r="B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  <c r="U2550" s="95"/>
      <c r="V2550" s="95"/>
      <c r="W2550" s="95"/>
      <c r="X2550" s="95"/>
      <c r="Y2550" s="95"/>
      <c r="Z2550" s="95"/>
      <c r="AA2550" s="95"/>
      <c r="AB2550" s="95"/>
      <c r="AC2550" s="95"/>
      <c r="AD2550" s="95"/>
    </row>
    <row r="2551" spans="1:30" ht="13.2">
      <c r="A2551" s="95"/>
      <c r="B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  <c r="U2551" s="95"/>
      <c r="V2551" s="95"/>
      <c r="W2551" s="95"/>
      <c r="X2551" s="95"/>
      <c r="Y2551" s="95"/>
      <c r="Z2551" s="95"/>
      <c r="AA2551" s="95"/>
      <c r="AB2551" s="95"/>
      <c r="AC2551" s="95"/>
      <c r="AD2551" s="95"/>
    </row>
    <row r="2552" spans="1:30" ht="13.2">
      <c r="A2552" s="95"/>
      <c r="B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  <c r="U2552" s="95"/>
      <c r="V2552" s="95"/>
      <c r="W2552" s="95"/>
      <c r="X2552" s="95"/>
      <c r="Y2552" s="95"/>
      <c r="Z2552" s="95"/>
      <c r="AA2552" s="95"/>
      <c r="AB2552" s="95"/>
      <c r="AC2552" s="95"/>
      <c r="AD2552" s="95"/>
    </row>
    <row r="2553" spans="1:30" ht="13.2">
      <c r="A2553" s="95"/>
      <c r="B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  <c r="U2553" s="95"/>
      <c r="V2553" s="95"/>
      <c r="W2553" s="95"/>
      <c r="X2553" s="95"/>
      <c r="Y2553" s="95"/>
      <c r="Z2553" s="95"/>
      <c r="AA2553" s="95"/>
      <c r="AB2553" s="95"/>
      <c r="AC2553" s="95"/>
      <c r="AD2553" s="95"/>
    </row>
    <row r="2554" spans="1:30" ht="13.2">
      <c r="A2554" s="95"/>
      <c r="B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  <c r="U2554" s="95"/>
      <c r="V2554" s="95"/>
      <c r="W2554" s="95"/>
      <c r="X2554" s="95"/>
      <c r="Y2554" s="95"/>
      <c r="Z2554" s="95"/>
      <c r="AA2554" s="95"/>
      <c r="AB2554" s="95"/>
      <c r="AC2554" s="95"/>
      <c r="AD2554" s="95"/>
    </row>
    <row r="2555" spans="1:30" ht="13.2">
      <c r="A2555" s="95"/>
      <c r="B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  <c r="U2555" s="95"/>
      <c r="V2555" s="95"/>
      <c r="W2555" s="95"/>
      <c r="X2555" s="95"/>
      <c r="Y2555" s="95"/>
      <c r="Z2555" s="95"/>
      <c r="AA2555" s="95"/>
      <c r="AB2555" s="95"/>
      <c r="AC2555" s="95"/>
      <c r="AD2555" s="95"/>
    </row>
    <row r="2556" spans="1:30" ht="13.2">
      <c r="A2556" s="95"/>
      <c r="B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  <c r="U2556" s="95"/>
      <c r="V2556" s="95"/>
      <c r="W2556" s="95"/>
      <c r="X2556" s="95"/>
      <c r="Y2556" s="95"/>
      <c r="Z2556" s="95"/>
      <c r="AA2556" s="95"/>
      <c r="AB2556" s="95"/>
      <c r="AC2556" s="95"/>
      <c r="AD2556" s="95"/>
    </row>
    <row r="2557" spans="1:30" ht="13.2">
      <c r="A2557" s="95"/>
      <c r="B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  <c r="U2557" s="95"/>
      <c r="V2557" s="95"/>
      <c r="W2557" s="95"/>
      <c r="X2557" s="95"/>
      <c r="Y2557" s="95"/>
      <c r="Z2557" s="95"/>
      <c r="AA2557" s="95"/>
      <c r="AB2557" s="95"/>
      <c r="AC2557" s="95"/>
      <c r="AD2557" s="95"/>
    </row>
    <row r="2558" spans="1:30" ht="13.2">
      <c r="A2558" s="95"/>
      <c r="B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  <c r="U2558" s="95"/>
      <c r="V2558" s="95"/>
      <c r="W2558" s="95"/>
      <c r="X2558" s="95"/>
      <c r="Y2558" s="95"/>
      <c r="Z2558" s="95"/>
      <c r="AA2558" s="95"/>
      <c r="AB2558" s="95"/>
      <c r="AC2558" s="95"/>
      <c r="AD2558" s="95"/>
    </row>
    <row r="2559" spans="1:30" ht="13.2">
      <c r="A2559" s="95"/>
      <c r="B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  <c r="U2559" s="95"/>
      <c r="V2559" s="95"/>
      <c r="W2559" s="95"/>
      <c r="X2559" s="95"/>
      <c r="Y2559" s="95"/>
      <c r="Z2559" s="95"/>
      <c r="AA2559" s="95"/>
      <c r="AB2559" s="95"/>
      <c r="AC2559" s="95"/>
      <c r="AD2559" s="95"/>
    </row>
    <row r="2560" spans="1:30" ht="13.2">
      <c r="A2560" s="95"/>
      <c r="B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  <c r="U2560" s="95"/>
      <c r="V2560" s="95"/>
      <c r="W2560" s="95"/>
      <c r="X2560" s="95"/>
      <c r="Y2560" s="95"/>
      <c r="Z2560" s="95"/>
      <c r="AA2560" s="95"/>
      <c r="AB2560" s="95"/>
      <c r="AC2560" s="95"/>
      <c r="AD2560" s="95"/>
    </row>
    <row r="2561" spans="1:30" ht="13.2">
      <c r="A2561" s="95"/>
      <c r="B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5"/>
      <c r="Y2561" s="95"/>
      <c r="Z2561" s="95"/>
      <c r="AA2561" s="95"/>
      <c r="AB2561" s="95"/>
      <c r="AC2561" s="95"/>
      <c r="AD2561" s="95"/>
    </row>
    <row r="2562" spans="1:30" ht="13.2">
      <c r="A2562" s="95"/>
      <c r="B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  <c r="U2562" s="95"/>
      <c r="V2562" s="95"/>
      <c r="W2562" s="95"/>
      <c r="X2562" s="95"/>
      <c r="Y2562" s="95"/>
      <c r="Z2562" s="95"/>
      <c r="AA2562" s="95"/>
      <c r="AB2562" s="95"/>
      <c r="AC2562" s="95"/>
      <c r="AD2562" s="95"/>
    </row>
    <row r="2563" spans="1:30" ht="13.2">
      <c r="A2563" s="95"/>
      <c r="B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  <c r="U2563" s="95"/>
      <c r="V2563" s="95"/>
      <c r="W2563" s="95"/>
      <c r="X2563" s="95"/>
      <c r="Y2563" s="95"/>
      <c r="Z2563" s="95"/>
      <c r="AA2563" s="95"/>
      <c r="AB2563" s="95"/>
      <c r="AC2563" s="95"/>
      <c r="AD2563" s="95"/>
    </row>
    <row r="2564" spans="1:30" ht="13.2">
      <c r="A2564" s="95"/>
      <c r="B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  <c r="U2564" s="95"/>
      <c r="V2564" s="95"/>
      <c r="W2564" s="95"/>
      <c r="X2564" s="95"/>
      <c r="Y2564" s="95"/>
      <c r="Z2564" s="95"/>
      <c r="AA2564" s="95"/>
      <c r="AB2564" s="95"/>
      <c r="AC2564" s="95"/>
      <c r="AD2564" s="95"/>
    </row>
    <row r="2565" spans="1:30" ht="13.2">
      <c r="A2565" s="95"/>
      <c r="B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  <c r="U2565" s="95"/>
      <c r="V2565" s="95"/>
      <c r="W2565" s="95"/>
      <c r="X2565" s="95"/>
      <c r="Y2565" s="95"/>
      <c r="Z2565" s="95"/>
      <c r="AA2565" s="95"/>
      <c r="AB2565" s="95"/>
      <c r="AC2565" s="95"/>
      <c r="AD2565" s="95"/>
    </row>
    <row r="2566" spans="1:30" ht="13.2">
      <c r="A2566" s="95"/>
      <c r="B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  <c r="U2566" s="95"/>
      <c r="V2566" s="95"/>
      <c r="W2566" s="95"/>
      <c r="X2566" s="95"/>
      <c r="Y2566" s="95"/>
      <c r="Z2566" s="95"/>
      <c r="AA2566" s="95"/>
      <c r="AB2566" s="95"/>
      <c r="AC2566" s="95"/>
      <c r="AD2566" s="95"/>
    </row>
    <row r="2567" spans="1:30" ht="13.2">
      <c r="A2567" s="95"/>
      <c r="B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  <c r="U2567" s="95"/>
      <c r="V2567" s="95"/>
      <c r="W2567" s="95"/>
      <c r="X2567" s="95"/>
      <c r="Y2567" s="95"/>
      <c r="Z2567" s="95"/>
      <c r="AA2567" s="95"/>
      <c r="AB2567" s="95"/>
      <c r="AC2567" s="95"/>
      <c r="AD2567" s="95"/>
    </row>
    <row r="2568" spans="1:30" ht="13.2">
      <c r="A2568" s="95"/>
      <c r="B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  <c r="U2568" s="95"/>
      <c r="V2568" s="95"/>
      <c r="W2568" s="95"/>
      <c r="X2568" s="95"/>
      <c r="Y2568" s="95"/>
      <c r="Z2568" s="95"/>
      <c r="AA2568" s="95"/>
      <c r="AB2568" s="95"/>
      <c r="AC2568" s="95"/>
      <c r="AD2568" s="95"/>
    </row>
    <row r="2569" spans="1:30" ht="13.2">
      <c r="A2569" s="95"/>
      <c r="B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  <c r="U2569" s="95"/>
      <c r="V2569" s="95"/>
      <c r="W2569" s="95"/>
      <c r="X2569" s="95"/>
      <c r="Y2569" s="95"/>
      <c r="Z2569" s="95"/>
      <c r="AA2569" s="95"/>
      <c r="AB2569" s="95"/>
      <c r="AC2569" s="95"/>
      <c r="AD2569" s="95"/>
    </row>
    <row r="2570" spans="1:30" ht="13.2">
      <c r="A2570" s="95"/>
      <c r="B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  <c r="U2570" s="95"/>
      <c r="V2570" s="95"/>
      <c r="W2570" s="95"/>
      <c r="X2570" s="95"/>
      <c r="Y2570" s="95"/>
      <c r="Z2570" s="95"/>
      <c r="AA2570" s="95"/>
      <c r="AB2570" s="95"/>
      <c r="AC2570" s="95"/>
      <c r="AD2570" s="95"/>
    </row>
    <row r="2571" spans="1:30" ht="13.2">
      <c r="A2571" s="95"/>
      <c r="B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  <c r="U2571" s="95"/>
      <c r="V2571" s="95"/>
      <c r="W2571" s="95"/>
      <c r="X2571" s="95"/>
      <c r="Y2571" s="95"/>
      <c r="Z2571" s="95"/>
      <c r="AA2571" s="95"/>
      <c r="AB2571" s="95"/>
      <c r="AC2571" s="95"/>
      <c r="AD2571" s="95"/>
    </row>
    <row r="2572" spans="1:30" ht="13.2">
      <c r="A2572" s="95"/>
      <c r="B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  <c r="U2572" s="95"/>
      <c r="V2572" s="95"/>
      <c r="W2572" s="95"/>
      <c r="X2572" s="95"/>
      <c r="Y2572" s="95"/>
      <c r="Z2572" s="95"/>
      <c r="AA2572" s="95"/>
      <c r="AB2572" s="95"/>
      <c r="AC2572" s="95"/>
      <c r="AD2572" s="95"/>
    </row>
    <row r="2573" spans="1:30" ht="13.2">
      <c r="A2573" s="95"/>
      <c r="B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  <c r="U2573" s="95"/>
      <c r="V2573" s="95"/>
      <c r="W2573" s="95"/>
      <c r="X2573" s="95"/>
      <c r="Y2573" s="95"/>
      <c r="Z2573" s="95"/>
      <c r="AA2573" s="95"/>
      <c r="AB2573" s="95"/>
      <c r="AC2573" s="95"/>
      <c r="AD2573" s="95"/>
    </row>
    <row r="2574" spans="1:30" ht="13.2">
      <c r="A2574" s="95"/>
      <c r="B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  <c r="U2574" s="95"/>
      <c r="V2574" s="95"/>
      <c r="W2574" s="95"/>
      <c r="X2574" s="95"/>
      <c r="Y2574" s="95"/>
      <c r="Z2574" s="95"/>
      <c r="AA2574" s="95"/>
      <c r="AB2574" s="95"/>
      <c r="AC2574" s="95"/>
      <c r="AD2574" s="95"/>
    </row>
    <row r="2575" spans="1:30" ht="13.2">
      <c r="A2575" s="95"/>
      <c r="B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  <c r="U2575" s="95"/>
      <c r="V2575" s="95"/>
      <c r="W2575" s="95"/>
      <c r="X2575" s="95"/>
      <c r="Y2575" s="95"/>
      <c r="Z2575" s="95"/>
      <c r="AA2575" s="95"/>
      <c r="AB2575" s="95"/>
      <c r="AC2575" s="95"/>
      <c r="AD2575" s="95"/>
    </row>
    <row r="2576" spans="1:30" ht="13.2">
      <c r="A2576" s="95"/>
      <c r="B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  <c r="U2576" s="95"/>
      <c r="V2576" s="95"/>
      <c r="W2576" s="95"/>
      <c r="X2576" s="95"/>
      <c r="Y2576" s="95"/>
      <c r="Z2576" s="95"/>
      <c r="AA2576" s="95"/>
      <c r="AB2576" s="95"/>
      <c r="AC2576" s="95"/>
      <c r="AD2576" s="95"/>
    </row>
    <row r="2577" spans="1:30" ht="13.2">
      <c r="A2577" s="95"/>
      <c r="B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  <c r="U2577" s="95"/>
      <c r="V2577" s="95"/>
      <c r="W2577" s="95"/>
      <c r="X2577" s="95"/>
      <c r="Y2577" s="95"/>
      <c r="Z2577" s="95"/>
      <c r="AA2577" s="95"/>
      <c r="AB2577" s="95"/>
      <c r="AC2577" s="95"/>
      <c r="AD2577" s="95"/>
    </row>
    <row r="2578" spans="1:30" ht="13.2">
      <c r="A2578" s="95"/>
      <c r="B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  <c r="U2578" s="95"/>
      <c r="V2578" s="95"/>
      <c r="W2578" s="95"/>
      <c r="X2578" s="95"/>
      <c r="Y2578" s="95"/>
      <c r="Z2578" s="95"/>
      <c r="AA2578" s="95"/>
      <c r="AB2578" s="95"/>
      <c r="AC2578" s="95"/>
      <c r="AD2578" s="95"/>
    </row>
    <row r="2579" spans="1:30" ht="13.2">
      <c r="A2579" s="95"/>
      <c r="B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  <c r="U2579" s="95"/>
      <c r="V2579" s="95"/>
      <c r="W2579" s="95"/>
      <c r="X2579" s="95"/>
      <c r="Y2579" s="95"/>
      <c r="Z2579" s="95"/>
      <c r="AA2579" s="95"/>
      <c r="AB2579" s="95"/>
      <c r="AC2579" s="95"/>
      <c r="AD2579" s="95"/>
    </row>
    <row r="2580" spans="1:30" ht="13.2">
      <c r="A2580" s="95"/>
      <c r="B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  <c r="U2580" s="95"/>
      <c r="V2580" s="95"/>
      <c r="W2580" s="95"/>
      <c r="X2580" s="95"/>
      <c r="Y2580" s="95"/>
      <c r="Z2580" s="95"/>
      <c r="AA2580" s="95"/>
      <c r="AB2580" s="95"/>
      <c r="AC2580" s="95"/>
      <c r="AD2580" s="95"/>
    </row>
    <row r="2581" spans="1:30" ht="13.2">
      <c r="A2581" s="95"/>
      <c r="B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  <c r="U2581" s="95"/>
      <c r="V2581" s="95"/>
      <c r="W2581" s="95"/>
      <c r="X2581" s="95"/>
      <c r="Y2581" s="95"/>
      <c r="Z2581" s="95"/>
      <c r="AA2581" s="95"/>
      <c r="AB2581" s="95"/>
      <c r="AC2581" s="95"/>
      <c r="AD2581" s="95"/>
    </row>
    <row r="2582" spans="1:30" ht="13.2">
      <c r="A2582" s="95"/>
      <c r="B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5"/>
      <c r="V2582" s="95"/>
      <c r="W2582" s="95"/>
      <c r="X2582" s="95"/>
      <c r="Y2582" s="95"/>
      <c r="Z2582" s="95"/>
      <c r="AA2582" s="95"/>
      <c r="AB2582" s="95"/>
      <c r="AC2582" s="95"/>
      <c r="AD2582" s="95"/>
    </row>
    <row r="2583" spans="1:30" ht="13.2">
      <c r="A2583" s="95"/>
      <c r="B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  <c r="U2583" s="95"/>
      <c r="V2583" s="95"/>
      <c r="W2583" s="95"/>
      <c r="X2583" s="95"/>
      <c r="Y2583" s="95"/>
      <c r="Z2583" s="95"/>
      <c r="AA2583" s="95"/>
      <c r="AB2583" s="95"/>
      <c r="AC2583" s="95"/>
      <c r="AD2583" s="95"/>
    </row>
    <row r="2584" spans="1:30" ht="13.2">
      <c r="A2584" s="95"/>
      <c r="B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  <c r="U2584" s="95"/>
      <c r="V2584" s="95"/>
      <c r="W2584" s="95"/>
      <c r="X2584" s="95"/>
      <c r="Y2584" s="95"/>
      <c r="Z2584" s="95"/>
      <c r="AA2584" s="95"/>
      <c r="AB2584" s="95"/>
      <c r="AC2584" s="95"/>
      <c r="AD2584" s="95"/>
    </row>
    <row r="2585" spans="1:30" ht="13.2">
      <c r="A2585" s="95"/>
      <c r="B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  <c r="U2585" s="95"/>
      <c r="V2585" s="95"/>
      <c r="W2585" s="95"/>
      <c r="X2585" s="95"/>
      <c r="Y2585" s="95"/>
      <c r="Z2585" s="95"/>
      <c r="AA2585" s="95"/>
      <c r="AB2585" s="95"/>
      <c r="AC2585" s="95"/>
      <c r="AD2585" s="95"/>
    </row>
    <row r="2586" spans="1:30" ht="13.2">
      <c r="A2586" s="95"/>
      <c r="B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  <c r="U2586" s="95"/>
      <c r="V2586" s="95"/>
      <c r="W2586" s="95"/>
      <c r="X2586" s="95"/>
      <c r="Y2586" s="95"/>
      <c r="Z2586" s="95"/>
      <c r="AA2586" s="95"/>
      <c r="AB2586" s="95"/>
      <c r="AC2586" s="95"/>
      <c r="AD2586" s="95"/>
    </row>
    <row r="2587" spans="1:30" ht="13.2">
      <c r="A2587" s="95"/>
      <c r="B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  <c r="U2587" s="95"/>
      <c r="V2587" s="95"/>
      <c r="W2587" s="95"/>
      <c r="X2587" s="95"/>
      <c r="Y2587" s="95"/>
      <c r="Z2587" s="95"/>
      <c r="AA2587" s="95"/>
      <c r="AB2587" s="95"/>
      <c r="AC2587" s="95"/>
      <c r="AD2587" s="95"/>
    </row>
    <row r="2588" spans="1:30" ht="13.2">
      <c r="A2588" s="95"/>
      <c r="B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  <c r="U2588" s="95"/>
      <c r="V2588" s="95"/>
      <c r="W2588" s="95"/>
      <c r="X2588" s="95"/>
      <c r="Y2588" s="95"/>
      <c r="Z2588" s="95"/>
      <c r="AA2588" s="95"/>
      <c r="AB2588" s="95"/>
      <c r="AC2588" s="95"/>
      <c r="AD2588" s="95"/>
    </row>
    <row r="2589" spans="1:30" ht="13.2">
      <c r="A2589" s="95"/>
      <c r="B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  <c r="U2589" s="95"/>
      <c r="V2589" s="95"/>
      <c r="W2589" s="95"/>
      <c r="X2589" s="95"/>
      <c r="Y2589" s="95"/>
      <c r="Z2589" s="95"/>
      <c r="AA2589" s="95"/>
      <c r="AB2589" s="95"/>
      <c r="AC2589" s="95"/>
      <c r="AD2589" s="95"/>
    </row>
    <row r="2590" spans="1:30" ht="13.2">
      <c r="A2590" s="95"/>
      <c r="B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  <c r="U2590" s="95"/>
      <c r="V2590" s="95"/>
      <c r="W2590" s="95"/>
      <c r="X2590" s="95"/>
      <c r="Y2590" s="95"/>
      <c r="Z2590" s="95"/>
      <c r="AA2590" s="95"/>
      <c r="AB2590" s="95"/>
      <c r="AC2590" s="95"/>
      <c r="AD2590" s="95"/>
    </row>
    <row r="2591" spans="1:30" ht="13.2">
      <c r="A2591" s="95"/>
      <c r="B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  <c r="U2591" s="95"/>
      <c r="V2591" s="95"/>
      <c r="W2591" s="95"/>
      <c r="X2591" s="95"/>
      <c r="Y2591" s="95"/>
      <c r="Z2591" s="95"/>
      <c r="AA2591" s="95"/>
      <c r="AB2591" s="95"/>
      <c r="AC2591" s="95"/>
      <c r="AD2591" s="95"/>
    </row>
    <row r="2592" spans="1:30" ht="13.2">
      <c r="A2592" s="95"/>
      <c r="B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  <c r="U2592" s="95"/>
      <c r="V2592" s="95"/>
      <c r="W2592" s="95"/>
      <c r="X2592" s="95"/>
      <c r="Y2592" s="95"/>
      <c r="Z2592" s="95"/>
      <c r="AA2592" s="95"/>
      <c r="AB2592" s="95"/>
      <c r="AC2592" s="95"/>
      <c r="AD2592" s="95"/>
    </row>
    <row r="2593" spans="1:30" ht="13.2">
      <c r="A2593" s="95"/>
      <c r="B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  <c r="U2593" s="95"/>
      <c r="V2593" s="95"/>
      <c r="W2593" s="95"/>
      <c r="X2593" s="95"/>
      <c r="Y2593" s="95"/>
      <c r="Z2593" s="95"/>
      <c r="AA2593" s="95"/>
      <c r="AB2593" s="95"/>
      <c r="AC2593" s="95"/>
      <c r="AD2593" s="95"/>
    </row>
    <row r="2594" spans="1:30" ht="13.2">
      <c r="A2594" s="95"/>
      <c r="B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  <c r="U2594" s="95"/>
      <c r="V2594" s="95"/>
      <c r="W2594" s="95"/>
      <c r="X2594" s="95"/>
      <c r="Y2594" s="95"/>
      <c r="Z2594" s="95"/>
      <c r="AA2594" s="95"/>
      <c r="AB2594" s="95"/>
      <c r="AC2594" s="95"/>
      <c r="AD2594" s="95"/>
    </row>
    <row r="2595" spans="1:30" ht="13.2">
      <c r="A2595" s="95"/>
      <c r="B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  <c r="U2595" s="95"/>
      <c r="V2595" s="95"/>
      <c r="W2595" s="95"/>
      <c r="X2595" s="95"/>
      <c r="Y2595" s="95"/>
      <c r="Z2595" s="95"/>
      <c r="AA2595" s="95"/>
      <c r="AB2595" s="95"/>
      <c r="AC2595" s="95"/>
      <c r="AD2595" s="95"/>
    </row>
    <row r="2596" spans="1:30" ht="13.2">
      <c r="A2596" s="95"/>
      <c r="B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  <c r="U2596" s="95"/>
      <c r="V2596" s="95"/>
      <c r="W2596" s="95"/>
      <c r="X2596" s="95"/>
      <c r="Y2596" s="95"/>
      <c r="Z2596" s="95"/>
      <c r="AA2596" s="95"/>
      <c r="AB2596" s="95"/>
      <c r="AC2596" s="95"/>
      <c r="AD2596" s="95"/>
    </row>
    <row r="2597" spans="1:30" ht="13.2">
      <c r="A2597" s="95"/>
      <c r="B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  <c r="U2597" s="95"/>
      <c r="V2597" s="95"/>
      <c r="W2597" s="95"/>
      <c r="X2597" s="95"/>
      <c r="Y2597" s="95"/>
      <c r="Z2597" s="95"/>
      <c r="AA2597" s="95"/>
      <c r="AB2597" s="95"/>
      <c r="AC2597" s="95"/>
      <c r="AD2597" s="95"/>
    </row>
    <row r="2598" spans="1:30" ht="13.2">
      <c r="A2598" s="95"/>
      <c r="B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  <c r="U2598" s="95"/>
      <c r="V2598" s="95"/>
      <c r="W2598" s="95"/>
      <c r="X2598" s="95"/>
      <c r="Y2598" s="95"/>
      <c r="Z2598" s="95"/>
      <c r="AA2598" s="95"/>
      <c r="AB2598" s="95"/>
      <c r="AC2598" s="95"/>
      <c r="AD2598" s="95"/>
    </row>
    <row r="2599" spans="1:30" ht="13.2">
      <c r="A2599" s="95"/>
      <c r="B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  <c r="U2599" s="95"/>
      <c r="V2599" s="95"/>
      <c r="W2599" s="95"/>
      <c r="X2599" s="95"/>
      <c r="Y2599" s="95"/>
      <c r="Z2599" s="95"/>
      <c r="AA2599" s="95"/>
      <c r="AB2599" s="95"/>
      <c r="AC2599" s="95"/>
      <c r="AD2599" s="95"/>
    </row>
    <row r="2600" spans="1:30" ht="13.2">
      <c r="A2600" s="95"/>
      <c r="B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  <c r="U2600" s="95"/>
      <c r="V2600" s="95"/>
      <c r="W2600" s="95"/>
      <c r="X2600" s="95"/>
      <c r="Y2600" s="95"/>
      <c r="Z2600" s="95"/>
      <c r="AA2600" s="95"/>
      <c r="AB2600" s="95"/>
      <c r="AC2600" s="95"/>
      <c r="AD2600" s="95"/>
    </row>
    <row r="2601" spans="1:30" ht="13.2">
      <c r="A2601" s="95"/>
      <c r="B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  <c r="U2601" s="95"/>
      <c r="V2601" s="95"/>
      <c r="W2601" s="95"/>
      <c r="X2601" s="95"/>
      <c r="Y2601" s="95"/>
      <c r="Z2601" s="95"/>
      <c r="AA2601" s="95"/>
      <c r="AB2601" s="95"/>
      <c r="AC2601" s="95"/>
      <c r="AD2601" s="95"/>
    </row>
    <row r="2602" spans="1:30" ht="13.2">
      <c r="A2602" s="95"/>
      <c r="B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  <c r="U2602" s="95"/>
      <c r="V2602" s="95"/>
      <c r="W2602" s="95"/>
      <c r="X2602" s="95"/>
      <c r="Y2602" s="95"/>
      <c r="Z2602" s="95"/>
      <c r="AA2602" s="95"/>
      <c r="AB2602" s="95"/>
      <c r="AC2602" s="95"/>
      <c r="AD2602" s="95"/>
    </row>
    <row r="2603" spans="1:30" ht="13.2">
      <c r="A2603" s="95"/>
      <c r="B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  <c r="U2603" s="95"/>
      <c r="V2603" s="95"/>
      <c r="W2603" s="95"/>
      <c r="X2603" s="95"/>
      <c r="Y2603" s="95"/>
      <c r="Z2603" s="95"/>
      <c r="AA2603" s="95"/>
      <c r="AB2603" s="95"/>
      <c r="AC2603" s="95"/>
      <c r="AD2603" s="95"/>
    </row>
    <row r="2604" spans="1:30" ht="13.2">
      <c r="A2604" s="95"/>
      <c r="B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  <c r="U2604" s="95"/>
      <c r="V2604" s="95"/>
      <c r="W2604" s="95"/>
      <c r="X2604" s="95"/>
      <c r="Y2604" s="95"/>
      <c r="Z2604" s="95"/>
      <c r="AA2604" s="95"/>
      <c r="AB2604" s="95"/>
      <c r="AC2604" s="95"/>
      <c r="AD2604" s="95"/>
    </row>
    <row r="2605" spans="1:30" ht="13.2">
      <c r="A2605" s="95"/>
      <c r="B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  <c r="U2605" s="95"/>
      <c r="V2605" s="95"/>
      <c r="W2605" s="95"/>
      <c r="X2605" s="95"/>
      <c r="Y2605" s="95"/>
      <c r="Z2605" s="95"/>
      <c r="AA2605" s="95"/>
      <c r="AB2605" s="95"/>
      <c r="AC2605" s="95"/>
      <c r="AD2605" s="95"/>
    </row>
    <row r="2606" spans="1:30" ht="13.2">
      <c r="A2606" s="95"/>
      <c r="B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  <c r="U2606" s="95"/>
      <c r="V2606" s="95"/>
      <c r="W2606" s="95"/>
      <c r="X2606" s="95"/>
      <c r="Y2606" s="95"/>
      <c r="Z2606" s="95"/>
      <c r="AA2606" s="95"/>
      <c r="AB2606" s="95"/>
      <c r="AC2606" s="95"/>
      <c r="AD2606" s="95"/>
    </row>
    <row r="2607" spans="1:30" ht="13.2">
      <c r="A2607" s="95"/>
      <c r="B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  <c r="U2607" s="95"/>
      <c r="V2607" s="95"/>
      <c r="W2607" s="95"/>
      <c r="X2607" s="95"/>
      <c r="Y2607" s="95"/>
      <c r="Z2607" s="95"/>
      <c r="AA2607" s="95"/>
      <c r="AB2607" s="95"/>
      <c r="AC2607" s="95"/>
      <c r="AD2607" s="95"/>
    </row>
    <row r="2608" spans="1:30" ht="13.2">
      <c r="A2608" s="95"/>
      <c r="B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  <c r="U2608" s="95"/>
      <c r="V2608" s="95"/>
      <c r="W2608" s="95"/>
      <c r="X2608" s="95"/>
      <c r="Y2608" s="95"/>
      <c r="Z2608" s="95"/>
      <c r="AA2608" s="95"/>
      <c r="AB2608" s="95"/>
      <c r="AC2608" s="95"/>
      <c r="AD2608" s="95"/>
    </row>
    <row r="2609" spans="1:30" ht="13.2">
      <c r="A2609" s="95"/>
      <c r="B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  <c r="U2609" s="95"/>
      <c r="V2609" s="95"/>
      <c r="W2609" s="95"/>
      <c r="X2609" s="95"/>
      <c r="Y2609" s="95"/>
      <c r="Z2609" s="95"/>
      <c r="AA2609" s="95"/>
      <c r="AB2609" s="95"/>
      <c r="AC2609" s="95"/>
      <c r="AD2609" s="95"/>
    </row>
    <row r="2610" spans="1:30" ht="13.2">
      <c r="A2610" s="95"/>
      <c r="B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  <c r="U2610" s="95"/>
      <c r="V2610" s="95"/>
      <c r="W2610" s="95"/>
      <c r="X2610" s="95"/>
      <c r="Y2610" s="95"/>
      <c r="Z2610" s="95"/>
      <c r="AA2610" s="95"/>
      <c r="AB2610" s="95"/>
      <c r="AC2610" s="95"/>
      <c r="AD2610" s="95"/>
    </row>
    <row r="2611" spans="1:30" ht="13.2">
      <c r="A2611" s="95"/>
      <c r="B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  <c r="U2611" s="95"/>
      <c r="V2611" s="95"/>
      <c r="W2611" s="95"/>
      <c r="X2611" s="95"/>
      <c r="Y2611" s="95"/>
      <c r="Z2611" s="95"/>
      <c r="AA2611" s="95"/>
      <c r="AB2611" s="95"/>
      <c r="AC2611" s="95"/>
      <c r="AD2611" s="95"/>
    </row>
    <row r="2612" spans="1:30" ht="13.2">
      <c r="A2612" s="95"/>
      <c r="B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  <c r="U2612" s="95"/>
      <c r="V2612" s="95"/>
      <c r="W2612" s="95"/>
      <c r="X2612" s="95"/>
      <c r="Y2612" s="95"/>
      <c r="Z2612" s="95"/>
      <c r="AA2612" s="95"/>
      <c r="AB2612" s="95"/>
      <c r="AC2612" s="95"/>
      <c r="AD2612" s="95"/>
    </row>
    <row r="2613" spans="1:30" ht="13.2">
      <c r="A2613" s="95"/>
      <c r="B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  <c r="U2613" s="95"/>
      <c r="V2613" s="95"/>
      <c r="W2613" s="95"/>
      <c r="X2613" s="95"/>
      <c r="Y2613" s="95"/>
      <c r="Z2613" s="95"/>
      <c r="AA2613" s="95"/>
      <c r="AB2613" s="95"/>
      <c r="AC2613" s="95"/>
      <c r="AD2613" s="95"/>
    </row>
    <row r="2614" spans="1:30" ht="13.2">
      <c r="A2614" s="95"/>
      <c r="B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  <c r="U2614" s="95"/>
      <c r="V2614" s="95"/>
      <c r="W2614" s="95"/>
      <c r="X2614" s="95"/>
      <c r="Y2614" s="95"/>
      <c r="Z2614" s="95"/>
      <c r="AA2614" s="95"/>
      <c r="AB2614" s="95"/>
      <c r="AC2614" s="95"/>
      <c r="AD2614" s="95"/>
    </row>
    <row r="2615" spans="1:30" ht="13.2">
      <c r="A2615" s="95"/>
      <c r="B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  <c r="U2615" s="95"/>
      <c r="V2615" s="95"/>
      <c r="W2615" s="95"/>
      <c r="X2615" s="95"/>
      <c r="Y2615" s="95"/>
      <c r="Z2615" s="95"/>
      <c r="AA2615" s="95"/>
      <c r="AB2615" s="95"/>
      <c r="AC2615" s="95"/>
      <c r="AD2615" s="95"/>
    </row>
    <row r="2616" spans="1:30" ht="13.2">
      <c r="A2616" s="95"/>
      <c r="B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  <c r="U2616" s="95"/>
      <c r="V2616" s="95"/>
      <c r="W2616" s="95"/>
      <c r="X2616" s="95"/>
      <c r="Y2616" s="95"/>
      <c r="Z2616" s="95"/>
      <c r="AA2616" s="95"/>
      <c r="AB2616" s="95"/>
      <c r="AC2616" s="95"/>
      <c r="AD2616" s="95"/>
    </row>
    <row r="2617" spans="1:30" ht="13.2">
      <c r="A2617" s="95"/>
      <c r="B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  <c r="U2617" s="95"/>
      <c r="V2617" s="95"/>
      <c r="W2617" s="95"/>
      <c r="X2617" s="95"/>
      <c r="Y2617" s="95"/>
      <c r="Z2617" s="95"/>
      <c r="AA2617" s="95"/>
      <c r="AB2617" s="95"/>
      <c r="AC2617" s="95"/>
      <c r="AD2617" s="95"/>
    </row>
    <row r="2618" spans="1:30" ht="13.2">
      <c r="A2618" s="95"/>
      <c r="B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  <c r="U2618" s="95"/>
      <c r="V2618" s="95"/>
      <c r="W2618" s="95"/>
      <c r="X2618" s="95"/>
      <c r="Y2618" s="95"/>
      <c r="Z2618" s="95"/>
      <c r="AA2618" s="95"/>
      <c r="AB2618" s="95"/>
      <c r="AC2618" s="95"/>
      <c r="AD2618" s="95"/>
    </row>
    <row r="2619" spans="1:30" ht="13.2">
      <c r="A2619" s="95"/>
      <c r="B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  <c r="U2619" s="95"/>
      <c r="V2619" s="95"/>
      <c r="W2619" s="95"/>
      <c r="X2619" s="95"/>
      <c r="Y2619" s="95"/>
      <c r="Z2619" s="95"/>
      <c r="AA2619" s="95"/>
      <c r="AB2619" s="95"/>
      <c r="AC2619" s="95"/>
      <c r="AD2619" s="95"/>
    </row>
    <row r="2620" spans="1:30" ht="13.2">
      <c r="A2620" s="95"/>
      <c r="B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  <c r="U2620" s="95"/>
      <c r="V2620" s="95"/>
      <c r="W2620" s="95"/>
      <c r="X2620" s="95"/>
      <c r="Y2620" s="95"/>
      <c r="Z2620" s="95"/>
      <c r="AA2620" s="95"/>
      <c r="AB2620" s="95"/>
      <c r="AC2620" s="95"/>
      <c r="AD2620" s="95"/>
    </row>
    <row r="2621" spans="1:30" ht="13.2">
      <c r="A2621" s="95"/>
      <c r="B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  <c r="U2621" s="95"/>
      <c r="V2621" s="95"/>
      <c r="W2621" s="95"/>
      <c r="X2621" s="95"/>
      <c r="Y2621" s="95"/>
      <c r="Z2621" s="95"/>
      <c r="AA2621" s="95"/>
      <c r="AB2621" s="95"/>
      <c r="AC2621" s="95"/>
      <c r="AD2621" s="95"/>
    </row>
    <row r="2622" spans="1:30" ht="13.2">
      <c r="A2622" s="95"/>
      <c r="B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  <c r="U2622" s="95"/>
      <c r="V2622" s="95"/>
      <c r="W2622" s="95"/>
      <c r="X2622" s="95"/>
      <c r="Y2622" s="95"/>
      <c r="Z2622" s="95"/>
      <c r="AA2622" s="95"/>
      <c r="AB2622" s="95"/>
      <c r="AC2622" s="95"/>
      <c r="AD2622" s="95"/>
    </row>
    <row r="2623" spans="1:30" ht="13.2">
      <c r="A2623" s="95"/>
      <c r="B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  <c r="U2623" s="95"/>
      <c r="V2623" s="95"/>
      <c r="W2623" s="95"/>
      <c r="X2623" s="95"/>
      <c r="Y2623" s="95"/>
      <c r="Z2623" s="95"/>
      <c r="AA2623" s="95"/>
      <c r="AB2623" s="95"/>
      <c r="AC2623" s="95"/>
      <c r="AD2623" s="95"/>
    </row>
    <row r="2624" spans="1:30" ht="13.2">
      <c r="A2624" s="95"/>
      <c r="B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  <c r="U2624" s="95"/>
      <c r="V2624" s="95"/>
      <c r="W2624" s="95"/>
      <c r="X2624" s="95"/>
      <c r="Y2624" s="95"/>
      <c r="Z2624" s="95"/>
      <c r="AA2624" s="95"/>
      <c r="AB2624" s="95"/>
      <c r="AC2624" s="95"/>
      <c r="AD2624" s="95"/>
    </row>
    <row r="2625" spans="1:30" ht="13.2">
      <c r="A2625" s="95"/>
      <c r="B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  <c r="U2625" s="95"/>
      <c r="V2625" s="95"/>
      <c r="W2625" s="95"/>
      <c r="X2625" s="95"/>
      <c r="Y2625" s="95"/>
      <c r="Z2625" s="95"/>
      <c r="AA2625" s="95"/>
      <c r="AB2625" s="95"/>
      <c r="AC2625" s="95"/>
      <c r="AD2625" s="95"/>
    </row>
    <row r="2626" spans="1:30" ht="13.2">
      <c r="A2626" s="95"/>
      <c r="B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  <c r="U2626" s="95"/>
      <c r="V2626" s="95"/>
      <c r="W2626" s="95"/>
      <c r="X2626" s="95"/>
      <c r="Y2626" s="95"/>
      <c r="Z2626" s="95"/>
      <c r="AA2626" s="95"/>
      <c r="AB2626" s="95"/>
      <c r="AC2626" s="95"/>
      <c r="AD2626" s="95"/>
    </row>
    <row r="2627" spans="1:30" ht="13.2">
      <c r="A2627" s="95"/>
      <c r="B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  <c r="U2627" s="95"/>
      <c r="V2627" s="95"/>
      <c r="W2627" s="95"/>
      <c r="X2627" s="95"/>
      <c r="Y2627" s="95"/>
      <c r="Z2627" s="95"/>
      <c r="AA2627" s="95"/>
      <c r="AB2627" s="95"/>
      <c r="AC2627" s="95"/>
      <c r="AD2627" s="95"/>
    </row>
    <row r="2628" spans="1:30" ht="13.2">
      <c r="A2628" s="95"/>
      <c r="B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  <c r="U2628" s="95"/>
      <c r="V2628" s="95"/>
      <c r="W2628" s="95"/>
      <c r="X2628" s="95"/>
      <c r="Y2628" s="95"/>
      <c r="Z2628" s="95"/>
      <c r="AA2628" s="95"/>
      <c r="AB2628" s="95"/>
      <c r="AC2628" s="95"/>
      <c r="AD2628" s="95"/>
    </row>
    <row r="2629" spans="1:30" ht="13.2">
      <c r="A2629" s="95"/>
      <c r="B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  <c r="U2629" s="95"/>
      <c r="V2629" s="95"/>
      <c r="W2629" s="95"/>
      <c r="X2629" s="95"/>
      <c r="Y2629" s="95"/>
      <c r="Z2629" s="95"/>
      <c r="AA2629" s="95"/>
      <c r="AB2629" s="95"/>
      <c r="AC2629" s="95"/>
      <c r="AD2629" s="95"/>
    </row>
    <row r="2630" spans="1:30" ht="13.2">
      <c r="A2630" s="95"/>
      <c r="B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  <c r="U2630" s="95"/>
      <c r="V2630" s="95"/>
      <c r="W2630" s="95"/>
      <c r="X2630" s="95"/>
      <c r="Y2630" s="95"/>
      <c r="Z2630" s="95"/>
      <c r="AA2630" s="95"/>
      <c r="AB2630" s="95"/>
      <c r="AC2630" s="95"/>
      <c r="AD2630" s="95"/>
    </row>
    <row r="2631" spans="1:30" ht="13.2">
      <c r="A2631" s="95"/>
      <c r="B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  <c r="U2631" s="95"/>
      <c r="V2631" s="95"/>
      <c r="W2631" s="95"/>
      <c r="X2631" s="95"/>
      <c r="Y2631" s="95"/>
      <c r="Z2631" s="95"/>
      <c r="AA2631" s="95"/>
      <c r="AB2631" s="95"/>
      <c r="AC2631" s="95"/>
      <c r="AD2631" s="95"/>
    </row>
    <row r="2632" spans="1:30" ht="13.2">
      <c r="A2632" s="95"/>
      <c r="B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  <c r="U2632" s="95"/>
      <c r="V2632" s="95"/>
      <c r="W2632" s="95"/>
      <c r="X2632" s="95"/>
      <c r="Y2632" s="95"/>
      <c r="Z2632" s="95"/>
      <c r="AA2632" s="95"/>
      <c r="AB2632" s="95"/>
      <c r="AC2632" s="95"/>
      <c r="AD2632" s="95"/>
    </row>
    <row r="2633" spans="1:30" ht="13.2">
      <c r="A2633" s="95"/>
      <c r="B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  <c r="U2633" s="95"/>
      <c r="V2633" s="95"/>
      <c r="W2633" s="95"/>
      <c r="X2633" s="95"/>
      <c r="Y2633" s="95"/>
      <c r="Z2633" s="95"/>
      <c r="AA2633" s="95"/>
      <c r="AB2633" s="95"/>
      <c r="AC2633" s="95"/>
      <c r="AD2633" s="95"/>
    </row>
    <row r="2634" spans="1:30" ht="13.2">
      <c r="A2634" s="95"/>
      <c r="B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  <c r="U2634" s="95"/>
      <c r="V2634" s="95"/>
      <c r="W2634" s="95"/>
      <c r="X2634" s="95"/>
      <c r="Y2634" s="95"/>
      <c r="Z2634" s="95"/>
      <c r="AA2634" s="95"/>
      <c r="AB2634" s="95"/>
      <c r="AC2634" s="95"/>
      <c r="AD2634" s="95"/>
    </row>
    <row r="2635" spans="1:30" ht="13.2">
      <c r="A2635" s="95"/>
      <c r="B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  <c r="U2635" s="95"/>
      <c r="V2635" s="95"/>
      <c r="W2635" s="95"/>
      <c r="X2635" s="95"/>
      <c r="Y2635" s="95"/>
      <c r="Z2635" s="95"/>
      <c r="AA2635" s="95"/>
      <c r="AB2635" s="95"/>
      <c r="AC2635" s="95"/>
      <c r="AD2635" s="95"/>
    </row>
    <row r="2636" spans="1:30" ht="13.2">
      <c r="A2636" s="95"/>
      <c r="B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  <c r="U2636" s="95"/>
      <c r="V2636" s="95"/>
      <c r="W2636" s="95"/>
      <c r="X2636" s="95"/>
      <c r="Y2636" s="95"/>
      <c r="Z2636" s="95"/>
      <c r="AA2636" s="95"/>
      <c r="AB2636" s="95"/>
      <c r="AC2636" s="95"/>
      <c r="AD2636" s="95"/>
    </row>
    <row r="2637" spans="1:30" ht="13.2">
      <c r="A2637" s="95"/>
      <c r="B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  <c r="U2637" s="95"/>
      <c r="V2637" s="95"/>
      <c r="W2637" s="95"/>
      <c r="X2637" s="95"/>
      <c r="Y2637" s="95"/>
      <c r="Z2637" s="95"/>
      <c r="AA2637" s="95"/>
      <c r="AB2637" s="95"/>
      <c r="AC2637" s="95"/>
      <c r="AD2637" s="95"/>
    </row>
    <row r="2638" spans="1:30" ht="13.2">
      <c r="A2638" s="95"/>
      <c r="B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  <c r="U2638" s="95"/>
      <c r="V2638" s="95"/>
      <c r="W2638" s="95"/>
      <c r="X2638" s="95"/>
      <c r="Y2638" s="95"/>
      <c r="Z2638" s="95"/>
      <c r="AA2638" s="95"/>
      <c r="AB2638" s="95"/>
      <c r="AC2638" s="95"/>
      <c r="AD2638" s="95"/>
    </row>
    <row r="2639" spans="1:30" ht="13.2">
      <c r="A2639" s="95"/>
      <c r="B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  <c r="U2639" s="95"/>
      <c r="V2639" s="95"/>
      <c r="W2639" s="95"/>
      <c r="X2639" s="95"/>
      <c r="Y2639" s="95"/>
      <c r="Z2639" s="95"/>
      <c r="AA2639" s="95"/>
      <c r="AB2639" s="95"/>
      <c r="AC2639" s="95"/>
      <c r="AD2639" s="95"/>
    </row>
    <row r="2640" spans="1:30" ht="13.2">
      <c r="A2640" s="95"/>
      <c r="B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  <c r="U2640" s="95"/>
      <c r="V2640" s="95"/>
      <c r="W2640" s="95"/>
      <c r="X2640" s="95"/>
      <c r="Y2640" s="95"/>
      <c r="Z2640" s="95"/>
      <c r="AA2640" s="95"/>
      <c r="AB2640" s="95"/>
      <c r="AC2640" s="95"/>
      <c r="AD2640" s="95"/>
    </row>
    <row r="2641" spans="1:30" ht="13.2">
      <c r="A2641" s="95"/>
      <c r="B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  <c r="U2641" s="95"/>
      <c r="V2641" s="95"/>
      <c r="W2641" s="95"/>
      <c r="X2641" s="95"/>
      <c r="Y2641" s="95"/>
      <c r="Z2641" s="95"/>
      <c r="AA2641" s="95"/>
      <c r="AB2641" s="95"/>
      <c r="AC2641" s="95"/>
      <c r="AD2641" s="95"/>
    </row>
    <row r="2642" spans="1:30" ht="13.2">
      <c r="A2642" s="95"/>
      <c r="B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  <c r="U2642" s="95"/>
      <c r="V2642" s="95"/>
      <c r="W2642" s="95"/>
      <c r="X2642" s="95"/>
      <c r="Y2642" s="95"/>
      <c r="Z2642" s="95"/>
      <c r="AA2642" s="95"/>
      <c r="AB2642" s="95"/>
      <c r="AC2642" s="95"/>
      <c r="AD2642" s="95"/>
    </row>
    <row r="2643" spans="1:30" ht="13.2">
      <c r="A2643" s="95"/>
      <c r="B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  <c r="U2643" s="95"/>
      <c r="V2643" s="95"/>
      <c r="W2643" s="95"/>
      <c r="X2643" s="95"/>
      <c r="Y2643" s="95"/>
      <c r="Z2643" s="95"/>
      <c r="AA2643" s="95"/>
      <c r="AB2643" s="95"/>
      <c r="AC2643" s="95"/>
      <c r="AD2643" s="95"/>
    </row>
    <row r="2644" spans="1:30" ht="13.2">
      <c r="A2644" s="95"/>
      <c r="B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  <c r="U2644" s="95"/>
      <c r="V2644" s="95"/>
      <c r="W2644" s="95"/>
      <c r="X2644" s="95"/>
      <c r="Y2644" s="95"/>
      <c r="Z2644" s="95"/>
      <c r="AA2644" s="95"/>
      <c r="AB2644" s="95"/>
      <c r="AC2644" s="95"/>
      <c r="AD2644" s="95"/>
    </row>
    <row r="2645" spans="1:30" ht="13.2">
      <c r="A2645" s="95"/>
      <c r="B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  <c r="U2645" s="95"/>
      <c r="V2645" s="95"/>
      <c r="W2645" s="95"/>
      <c r="X2645" s="95"/>
      <c r="Y2645" s="95"/>
      <c r="Z2645" s="95"/>
      <c r="AA2645" s="95"/>
      <c r="AB2645" s="95"/>
      <c r="AC2645" s="95"/>
      <c r="AD2645" s="95"/>
    </row>
    <row r="2646" spans="1:30" ht="13.2">
      <c r="A2646" s="95"/>
      <c r="B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  <c r="U2646" s="95"/>
      <c r="V2646" s="95"/>
      <c r="W2646" s="95"/>
      <c r="X2646" s="95"/>
      <c r="Y2646" s="95"/>
      <c r="Z2646" s="95"/>
      <c r="AA2646" s="95"/>
      <c r="AB2646" s="95"/>
      <c r="AC2646" s="95"/>
      <c r="AD2646" s="95"/>
    </row>
    <row r="2647" spans="1:30" ht="13.2">
      <c r="A2647" s="95"/>
      <c r="B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  <c r="U2647" s="95"/>
      <c r="V2647" s="95"/>
      <c r="W2647" s="95"/>
      <c r="X2647" s="95"/>
      <c r="Y2647" s="95"/>
      <c r="Z2647" s="95"/>
      <c r="AA2647" s="95"/>
      <c r="AB2647" s="95"/>
      <c r="AC2647" s="95"/>
      <c r="AD2647" s="95"/>
    </row>
    <row r="2648" spans="1:30" ht="13.2">
      <c r="A2648" s="95"/>
      <c r="B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  <c r="U2648" s="95"/>
      <c r="V2648" s="95"/>
      <c r="W2648" s="95"/>
      <c r="X2648" s="95"/>
      <c r="Y2648" s="95"/>
      <c r="Z2648" s="95"/>
      <c r="AA2648" s="95"/>
      <c r="AB2648" s="95"/>
      <c r="AC2648" s="95"/>
      <c r="AD2648" s="95"/>
    </row>
    <row r="2649" spans="1:30" ht="13.2">
      <c r="A2649" s="95"/>
      <c r="B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  <c r="U2649" s="95"/>
      <c r="V2649" s="95"/>
      <c r="W2649" s="95"/>
      <c r="X2649" s="95"/>
      <c r="Y2649" s="95"/>
      <c r="Z2649" s="95"/>
      <c r="AA2649" s="95"/>
      <c r="AB2649" s="95"/>
      <c r="AC2649" s="95"/>
      <c r="AD2649" s="95"/>
    </row>
    <row r="2650" spans="1:30" ht="13.2">
      <c r="A2650" s="95"/>
      <c r="B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  <c r="U2650" s="95"/>
      <c r="V2650" s="95"/>
      <c r="W2650" s="95"/>
      <c r="X2650" s="95"/>
      <c r="Y2650" s="95"/>
      <c r="Z2650" s="95"/>
      <c r="AA2650" s="95"/>
      <c r="AB2650" s="95"/>
      <c r="AC2650" s="95"/>
      <c r="AD2650" s="95"/>
    </row>
    <row r="2651" spans="1:30" ht="13.2">
      <c r="A2651" s="95"/>
      <c r="B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  <c r="U2651" s="95"/>
      <c r="V2651" s="95"/>
      <c r="W2651" s="95"/>
      <c r="X2651" s="95"/>
      <c r="Y2651" s="95"/>
      <c r="Z2651" s="95"/>
      <c r="AA2651" s="95"/>
      <c r="AB2651" s="95"/>
      <c r="AC2651" s="95"/>
      <c r="AD2651" s="95"/>
    </row>
    <row r="2652" spans="1:30" ht="13.2">
      <c r="A2652" s="95"/>
      <c r="B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  <c r="U2652" s="95"/>
      <c r="V2652" s="95"/>
      <c r="W2652" s="95"/>
      <c r="X2652" s="95"/>
      <c r="Y2652" s="95"/>
      <c r="Z2652" s="95"/>
      <c r="AA2652" s="95"/>
      <c r="AB2652" s="95"/>
      <c r="AC2652" s="95"/>
      <c r="AD2652" s="95"/>
    </row>
    <row r="2653" spans="1:30" ht="13.2">
      <c r="A2653" s="95"/>
      <c r="B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  <c r="U2653" s="95"/>
      <c r="V2653" s="95"/>
      <c r="W2653" s="95"/>
      <c r="X2653" s="95"/>
      <c r="Y2653" s="95"/>
      <c r="Z2653" s="95"/>
      <c r="AA2653" s="95"/>
      <c r="AB2653" s="95"/>
      <c r="AC2653" s="95"/>
      <c r="AD2653" s="95"/>
    </row>
    <row r="2654" spans="1:30" ht="13.2">
      <c r="A2654" s="95"/>
      <c r="B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  <c r="U2654" s="95"/>
      <c r="V2654" s="95"/>
      <c r="W2654" s="95"/>
      <c r="X2654" s="95"/>
      <c r="Y2654" s="95"/>
      <c r="Z2654" s="95"/>
      <c r="AA2654" s="95"/>
      <c r="AB2654" s="95"/>
      <c r="AC2654" s="95"/>
      <c r="AD2654" s="95"/>
    </row>
    <row r="2655" spans="1:30" ht="13.2">
      <c r="A2655" s="95"/>
      <c r="B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  <c r="U2655" s="95"/>
      <c r="V2655" s="95"/>
      <c r="W2655" s="95"/>
      <c r="X2655" s="95"/>
      <c r="Y2655" s="95"/>
      <c r="Z2655" s="95"/>
      <c r="AA2655" s="95"/>
      <c r="AB2655" s="95"/>
      <c r="AC2655" s="95"/>
      <c r="AD2655" s="95"/>
    </row>
    <row r="2656" spans="1:30" ht="13.2">
      <c r="A2656" s="95"/>
      <c r="B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  <c r="U2656" s="95"/>
      <c r="V2656" s="95"/>
      <c r="W2656" s="95"/>
      <c r="X2656" s="95"/>
      <c r="Y2656" s="95"/>
      <c r="Z2656" s="95"/>
      <c r="AA2656" s="95"/>
      <c r="AB2656" s="95"/>
      <c r="AC2656" s="95"/>
      <c r="AD2656" s="95"/>
    </row>
    <row r="2657" spans="1:30" ht="13.2">
      <c r="A2657" s="95"/>
      <c r="B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  <c r="U2657" s="95"/>
      <c r="V2657" s="95"/>
      <c r="W2657" s="95"/>
      <c r="X2657" s="95"/>
      <c r="Y2657" s="95"/>
      <c r="Z2657" s="95"/>
      <c r="AA2657" s="95"/>
      <c r="AB2657" s="95"/>
      <c r="AC2657" s="95"/>
      <c r="AD2657" s="95"/>
    </row>
    <row r="2658" spans="1:30" ht="13.2">
      <c r="A2658" s="95"/>
      <c r="B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  <c r="U2658" s="95"/>
      <c r="V2658" s="95"/>
      <c r="W2658" s="95"/>
      <c r="X2658" s="95"/>
      <c r="Y2658" s="95"/>
      <c r="Z2658" s="95"/>
      <c r="AA2658" s="95"/>
      <c r="AB2658" s="95"/>
      <c r="AC2658" s="95"/>
      <c r="AD2658" s="95"/>
    </row>
    <row r="2659" spans="1:30" ht="13.2">
      <c r="A2659" s="95"/>
      <c r="B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  <c r="U2659" s="95"/>
      <c r="V2659" s="95"/>
      <c r="W2659" s="95"/>
      <c r="X2659" s="95"/>
      <c r="Y2659" s="95"/>
      <c r="Z2659" s="95"/>
      <c r="AA2659" s="95"/>
      <c r="AB2659" s="95"/>
      <c r="AC2659" s="95"/>
      <c r="AD2659" s="95"/>
    </row>
    <row r="2660" spans="1:30" ht="13.2">
      <c r="A2660" s="95"/>
      <c r="B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  <c r="U2660" s="95"/>
      <c r="V2660" s="95"/>
      <c r="W2660" s="95"/>
      <c r="X2660" s="95"/>
      <c r="Y2660" s="95"/>
      <c r="Z2660" s="95"/>
      <c r="AA2660" s="95"/>
      <c r="AB2660" s="95"/>
      <c r="AC2660" s="95"/>
      <c r="AD2660" s="95"/>
    </row>
    <row r="2661" spans="1:30" ht="13.2">
      <c r="A2661" s="95"/>
      <c r="B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  <c r="U2661" s="95"/>
      <c r="V2661" s="95"/>
      <c r="W2661" s="95"/>
      <c r="X2661" s="95"/>
      <c r="Y2661" s="95"/>
      <c r="Z2661" s="95"/>
      <c r="AA2661" s="95"/>
      <c r="AB2661" s="95"/>
      <c r="AC2661" s="95"/>
      <c r="AD2661" s="95"/>
    </row>
    <row r="2662" spans="1:30" ht="13.2">
      <c r="A2662" s="95"/>
      <c r="B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  <c r="U2662" s="95"/>
      <c r="V2662" s="95"/>
      <c r="W2662" s="95"/>
      <c r="X2662" s="95"/>
      <c r="Y2662" s="95"/>
      <c r="Z2662" s="95"/>
      <c r="AA2662" s="95"/>
      <c r="AB2662" s="95"/>
      <c r="AC2662" s="95"/>
      <c r="AD2662" s="95"/>
    </row>
    <row r="2663" spans="1:30" ht="13.2">
      <c r="A2663" s="95"/>
      <c r="B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  <c r="U2663" s="95"/>
      <c r="V2663" s="95"/>
      <c r="W2663" s="95"/>
      <c r="X2663" s="95"/>
      <c r="Y2663" s="95"/>
      <c r="Z2663" s="95"/>
      <c r="AA2663" s="95"/>
      <c r="AB2663" s="95"/>
      <c r="AC2663" s="95"/>
      <c r="AD2663" s="95"/>
    </row>
    <row r="2664" spans="1:30" ht="13.2">
      <c r="A2664" s="95"/>
      <c r="B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  <c r="U2664" s="95"/>
      <c r="V2664" s="95"/>
      <c r="W2664" s="95"/>
      <c r="X2664" s="95"/>
      <c r="Y2664" s="95"/>
      <c r="Z2664" s="95"/>
      <c r="AA2664" s="95"/>
      <c r="AB2664" s="95"/>
      <c r="AC2664" s="95"/>
      <c r="AD2664" s="95"/>
    </row>
    <row r="2665" spans="1:30" ht="13.2">
      <c r="A2665" s="95"/>
      <c r="B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  <c r="U2665" s="95"/>
      <c r="V2665" s="95"/>
      <c r="W2665" s="95"/>
      <c r="X2665" s="95"/>
      <c r="Y2665" s="95"/>
      <c r="Z2665" s="95"/>
      <c r="AA2665" s="95"/>
      <c r="AB2665" s="95"/>
      <c r="AC2665" s="95"/>
      <c r="AD2665" s="95"/>
    </row>
    <row r="2666" spans="1:30" ht="13.2">
      <c r="A2666" s="95"/>
      <c r="B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  <c r="U2666" s="95"/>
      <c r="V2666" s="95"/>
      <c r="W2666" s="95"/>
      <c r="X2666" s="95"/>
      <c r="Y2666" s="95"/>
      <c r="Z2666" s="95"/>
      <c r="AA2666" s="95"/>
      <c r="AB2666" s="95"/>
      <c r="AC2666" s="95"/>
      <c r="AD2666" s="95"/>
    </row>
    <row r="2667" spans="1:30" ht="13.2">
      <c r="A2667" s="95"/>
      <c r="B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  <c r="U2667" s="95"/>
      <c r="V2667" s="95"/>
      <c r="W2667" s="95"/>
      <c r="X2667" s="95"/>
      <c r="Y2667" s="95"/>
      <c r="Z2667" s="95"/>
      <c r="AA2667" s="95"/>
      <c r="AB2667" s="95"/>
      <c r="AC2667" s="95"/>
      <c r="AD2667" s="95"/>
    </row>
    <row r="2668" spans="1:30" ht="13.2">
      <c r="A2668" s="95"/>
      <c r="B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  <c r="U2668" s="95"/>
      <c r="V2668" s="95"/>
      <c r="W2668" s="95"/>
      <c r="X2668" s="95"/>
      <c r="Y2668" s="95"/>
      <c r="Z2668" s="95"/>
      <c r="AA2668" s="95"/>
      <c r="AB2668" s="95"/>
      <c r="AC2668" s="95"/>
      <c r="AD2668" s="95"/>
    </row>
    <row r="2669" spans="1:30" ht="13.2">
      <c r="A2669" s="95"/>
      <c r="B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  <c r="U2669" s="95"/>
      <c r="V2669" s="95"/>
      <c r="W2669" s="95"/>
      <c r="X2669" s="95"/>
      <c r="Y2669" s="95"/>
      <c r="Z2669" s="95"/>
      <c r="AA2669" s="95"/>
      <c r="AB2669" s="95"/>
      <c r="AC2669" s="95"/>
      <c r="AD2669" s="95"/>
    </row>
    <row r="2670" spans="1:30" ht="13.2">
      <c r="A2670" s="95"/>
      <c r="B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  <c r="U2670" s="95"/>
      <c r="V2670" s="95"/>
      <c r="W2670" s="95"/>
      <c r="X2670" s="95"/>
      <c r="Y2670" s="95"/>
      <c r="Z2670" s="95"/>
      <c r="AA2670" s="95"/>
      <c r="AB2670" s="95"/>
      <c r="AC2670" s="95"/>
      <c r="AD2670" s="95"/>
    </row>
    <row r="2671" spans="1:30" ht="13.2">
      <c r="A2671" s="95"/>
      <c r="B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  <c r="U2671" s="95"/>
      <c r="V2671" s="95"/>
      <c r="W2671" s="95"/>
      <c r="X2671" s="95"/>
      <c r="Y2671" s="95"/>
      <c r="Z2671" s="95"/>
      <c r="AA2671" s="95"/>
      <c r="AB2671" s="95"/>
      <c r="AC2671" s="95"/>
      <c r="AD2671" s="95"/>
    </row>
    <row r="2672" spans="1:30" ht="13.2">
      <c r="A2672" s="95"/>
      <c r="B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  <c r="U2672" s="95"/>
      <c r="V2672" s="95"/>
      <c r="W2672" s="95"/>
      <c r="X2672" s="95"/>
      <c r="Y2672" s="95"/>
      <c r="Z2672" s="95"/>
      <c r="AA2672" s="95"/>
      <c r="AB2672" s="95"/>
      <c r="AC2672" s="95"/>
      <c r="AD2672" s="95"/>
    </row>
    <row r="2673" spans="1:30" ht="13.2">
      <c r="A2673" s="95"/>
      <c r="B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  <c r="U2673" s="95"/>
      <c r="V2673" s="95"/>
      <c r="W2673" s="95"/>
      <c r="X2673" s="95"/>
      <c r="Y2673" s="95"/>
      <c r="Z2673" s="95"/>
      <c r="AA2673" s="95"/>
      <c r="AB2673" s="95"/>
      <c r="AC2673" s="95"/>
      <c r="AD2673" s="95"/>
    </row>
    <row r="2674" spans="1:30" ht="13.2">
      <c r="A2674" s="95"/>
      <c r="B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  <c r="U2674" s="95"/>
      <c r="V2674" s="95"/>
      <c r="W2674" s="95"/>
      <c r="X2674" s="95"/>
      <c r="Y2674" s="95"/>
      <c r="Z2674" s="95"/>
      <c r="AA2674" s="95"/>
      <c r="AB2674" s="95"/>
      <c r="AC2674" s="95"/>
      <c r="AD2674" s="95"/>
    </row>
    <row r="2675" spans="1:30" ht="13.2">
      <c r="A2675" s="95"/>
      <c r="B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  <c r="U2675" s="95"/>
      <c r="V2675" s="95"/>
      <c r="W2675" s="95"/>
      <c r="X2675" s="95"/>
      <c r="Y2675" s="95"/>
      <c r="Z2675" s="95"/>
      <c r="AA2675" s="95"/>
      <c r="AB2675" s="95"/>
      <c r="AC2675" s="95"/>
      <c r="AD2675" s="95"/>
    </row>
    <row r="2676" spans="1:30" ht="13.2">
      <c r="A2676" s="95"/>
      <c r="B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  <c r="U2676" s="95"/>
      <c r="V2676" s="95"/>
      <c r="W2676" s="95"/>
      <c r="X2676" s="95"/>
      <c r="Y2676" s="95"/>
      <c r="Z2676" s="95"/>
      <c r="AA2676" s="95"/>
      <c r="AB2676" s="95"/>
      <c r="AC2676" s="95"/>
      <c r="AD2676" s="95"/>
    </row>
    <row r="2677" spans="1:30" ht="13.2">
      <c r="A2677" s="95"/>
      <c r="B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  <c r="U2677" s="95"/>
      <c r="V2677" s="95"/>
      <c r="W2677" s="95"/>
      <c r="X2677" s="95"/>
      <c r="Y2677" s="95"/>
      <c r="Z2677" s="95"/>
      <c r="AA2677" s="95"/>
      <c r="AB2677" s="95"/>
      <c r="AC2677" s="95"/>
      <c r="AD2677" s="95"/>
    </row>
    <row r="2678" spans="1:30" ht="13.2">
      <c r="A2678" s="95"/>
      <c r="B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  <c r="U2678" s="95"/>
      <c r="V2678" s="95"/>
      <c r="W2678" s="95"/>
      <c r="X2678" s="95"/>
      <c r="Y2678" s="95"/>
      <c r="Z2678" s="95"/>
      <c r="AA2678" s="95"/>
      <c r="AB2678" s="95"/>
      <c r="AC2678" s="95"/>
      <c r="AD2678" s="95"/>
    </row>
    <row r="2679" spans="1:30" ht="13.2">
      <c r="A2679" s="95"/>
      <c r="B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  <c r="U2679" s="95"/>
      <c r="V2679" s="95"/>
      <c r="W2679" s="95"/>
      <c r="X2679" s="95"/>
      <c r="Y2679" s="95"/>
      <c r="Z2679" s="95"/>
      <c r="AA2679" s="95"/>
      <c r="AB2679" s="95"/>
      <c r="AC2679" s="95"/>
      <c r="AD2679" s="95"/>
    </row>
    <row r="2680" spans="1:30" ht="13.2">
      <c r="A2680" s="95"/>
      <c r="B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  <c r="U2680" s="95"/>
      <c r="V2680" s="95"/>
      <c r="W2680" s="95"/>
      <c r="X2680" s="95"/>
      <c r="Y2680" s="95"/>
      <c r="Z2680" s="95"/>
      <c r="AA2680" s="95"/>
      <c r="AB2680" s="95"/>
      <c r="AC2680" s="95"/>
      <c r="AD2680" s="95"/>
    </row>
    <row r="2681" spans="1:30" ht="13.2">
      <c r="A2681" s="95"/>
      <c r="B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  <c r="U2681" s="95"/>
      <c r="V2681" s="95"/>
      <c r="W2681" s="95"/>
      <c r="X2681" s="95"/>
      <c r="Y2681" s="95"/>
      <c r="Z2681" s="95"/>
      <c r="AA2681" s="95"/>
      <c r="AB2681" s="95"/>
      <c r="AC2681" s="95"/>
      <c r="AD2681" s="95"/>
    </row>
    <row r="2682" spans="1:30" ht="13.2">
      <c r="A2682" s="95"/>
      <c r="B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  <c r="U2682" s="95"/>
      <c r="V2682" s="95"/>
      <c r="W2682" s="95"/>
      <c r="X2682" s="95"/>
      <c r="Y2682" s="95"/>
      <c r="Z2682" s="95"/>
      <c r="AA2682" s="95"/>
      <c r="AB2682" s="95"/>
      <c r="AC2682" s="95"/>
      <c r="AD2682" s="95"/>
    </row>
    <row r="2683" spans="1:30" ht="13.2">
      <c r="A2683" s="95"/>
      <c r="B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  <c r="U2683" s="95"/>
      <c r="V2683" s="95"/>
      <c r="W2683" s="95"/>
      <c r="X2683" s="95"/>
      <c r="Y2683" s="95"/>
      <c r="Z2683" s="95"/>
      <c r="AA2683" s="95"/>
      <c r="AB2683" s="95"/>
      <c r="AC2683" s="95"/>
      <c r="AD2683" s="95"/>
    </row>
    <row r="2684" spans="1:30" ht="13.2">
      <c r="A2684" s="95"/>
      <c r="B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  <c r="U2684" s="95"/>
      <c r="V2684" s="95"/>
      <c r="W2684" s="95"/>
      <c r="X2684" s="95"/>
      <c r="Y2684" s="95"/>
      <c r="Z2684" s="95"/>
      <c r="AA2684" s="95"/>
      <c r="AB2684" s="95"/>
      <c r="AC2684" s="95"/>
      <c r="AD2684" s="95"/>
    </row>
    <row r="2685" spans="1:30" ht="13.2">
      <c r="A2685" s="95"/>
      <c r="B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  <c r="U2685" s="95"/>
      <c r="V2685" s="95"/>
      <c r="W2685" s="95"/>
      <c r="X2685" s="95"/>
      <c r="Y2685" s="95"/>
      <c r="Z2685" s="95"/>
      <c r="AA2685" s="95"/>
      <c r="AB2685" s="95"/>
      <c r="AC2685" s="95"/>
      <c r="AD2685" s="95"/>
    </row>
    <row r="2686" spans="1:30" ht="13.2">
      <c r="A2686" s="95"/>
      <c r="B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  <c r="U2686" s="95"/>
      <c r="V2686" s="95"/>
      <c r="W2686" s="95"/>
      <c r="X2686" s="95"/>
      <c r="Y2686" s="95"/>
      <c r="Z2686" s="95"/>
      <c r="AA2686" s="95"/>
      <c r="AB2686" s="95"/>
      <c r="AC2686" s="95"/>
      <c r="AD2686" s="95"/>
    </row>
    <row r="2687" spans="1:30" ht="13.2">
      <c r="A2687" s="95"/>
      <c r="B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  <c r="U2687" s="95"/>
      <c r="V2687" s="95"/>
      <c r="W2687" s="95"/>
      <c r="X2687" s="95"/>
      <c r="Y2687" s="95"/>
      <c r="Z2687" s="95"/>
      <c r="AA2687" s="95"/>
      <c r="AB2687" s="95"/>
      <c r="AC2687" s="95"/>
      <c r="AD2687" s="95"/>
    </row>
    <row r="2688" spans="1:30" ht="13.2">
      <c r="A2688" s="95"/>
      <c r="B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  <c r="U2688" s="95"/>
      <c r="V2688" s="95"/>
      <c r="W2688" s="95"/>
      <c r="X2688" s="95"/>
      <c r="Y2688" s="95"/>
      <c r="Z2688" s="95"/>
      <c r="AA2688" s="95"/>
      <c r="AB2688" s="95"/>
      <c r="AC2688" s="95"/>
      <c r="AD2688" s="95"/>
    </row>
    <row r="2689" spans="1:30" ht="13.2">
      <c r="A2689" s="95"/>
      <c r="B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  <c r="U2689" s="95"/>
      <c r="V2689" s="95"/>
      <c r="W2689" s="95"/>
      <c r="X2689" s="95"/>
      <c r="Y2689" s="95"/>
      <c r="Z2689" s="95"/>
      <c r="AA2689" s="95"/>
      <c r="AB2689" s="95"/>
      <c r="AC2689" s="95"/>
      <c r="AD2689" s="95"/>
    </row>
    <row r="2690" spans="1:30" ht="13.2">
      <c r="A2690" s="95"/>
      <c r="B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  <c r="U2690" s="95"/>
      <c r="V2690" s="95"/>
      <c r="W2690" s="95"/>
      <c r="X2690" s="95"/>
      <c r="Y2690" s="95"/>
      <c r="Z2690" s="95"/>
      <c r="AA2690" s="95"/>
      <c r="AB2690" s="95"/>
      <c r="AC2690" s="95"/>
      <c r="AD2690" s="95"/>
    </row>
    <row r="2691" spans="1:30" ht="13.2">
      <c r="A2691" s="95"/>
      <c r="B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  <c r="U2691" s="95"/>
      <c r="V2691" s="95"/>
      <c r="W2691" s="95"/>
      <c r="X2691" s="95"/>
      <c r="Y2691" s="95"/>
      <c r="Z2691" s="95"/>
      <c r="AA2691" s="95"/>
      <c r="AB2691" s="95"/>
      <c r="AC2691" s="95"/>
      <c r="AD2691" s="95"/>
    </row>
    <row r="2692" spans="1:30" ht="13.2">
      <c r="A2692" s="95"/>
      <c r="B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  <c r="U2692" s="95"/>
      <c r="V2692" s="95"/>
      <c r="W2692" s="95"/>
      <c r="X2692" s="95"/>
      <c r="Y2692" s="95"/>
      <c r="Z2692" s="95"/>
      <c r="AA2692" s="95"/>
      <c r="AB2692" s="95"/>
      <c r="AC2692" s="95"/>
      <c r="AD2692" s="95"/>
    </row>
    <row r="2693" spans="1:30" ht="13.2">
      <c r="A2693" s="95"/>
      <c r="B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  <c r="U2693" s="95"/>
      <c r="V2693" s="95"/>
      <c r="W2693" s="95"/>
      <c r="X2693" s="95"/>
      <c r="Y2693" s="95"/>
      <c r="Z2693" s="95"/>
      <c r="AA2693" s="95"/>
      <c r="AB2693" s="95"/>
      <c r="AC2693" s="95"/>
      <c r="AD2693" s="95"/>
    </row>
    <row r="2694" spans="1:30" ht="13.2">
      <c r="A2694" s="95"/>
      <c r="B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  <c r="U2694" s="95"/>
      <c r="V2694" s="95"/>
      <c r="W2694" s="95"/>
      <c r="X2694" s="95"/>
      <c r="Y2694" s="95"/>
      <c r="Z2694" s="95"/>
      <c r="AA2694" s="95"/>
      <c r="AB2694" s="95"/>
      <c r="AC2694" s="95"/>
      <c r="AD2694" s="95"/>
    </row>
    <row r="2695" spans="1:30" ht="13.2">
      <c r="A2695" s="95"/>
      <c r="B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  <c r="U2695" s="95"/>
      <c r="V2695" s="95"/>
      <c r="W2695" s="95"/>
      <c r="X2695" s="95"/>
      <c r="Y2695" s="95"/>
      <c r="Z2695" s="95"/>
      <c r="AA2695" s="95"/>
      <c r="AB2695" s="95"/>
      <c r="AC2695" s="95"/>
      <c r="AD2695" s="95"/>
    </row>
    <row r="2696" spans="1:30" ht="13.2">
      <c r="A2696" s="95"/>
      <c r="B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  <c r="U2696" s="95"/>
      <c r="V2696" s="95"/>
      <c r="W2696" s="95"/>
      <c r="X2696" s="95"/>
      <c r="Y2696" s="95"/>
      <c r="Z2696" s="95"/>
      <c r="AA2696" s="95"/>
      <c r="AB2696" s="95"/>
      <c r="AC2696" s="95"/>
      <c r="AD2696" s="95"/>
    </row>
    <row r="2697" spans="1:30" ht="13.2">
      <c r="A2697" s="95"/>
      <c r="B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  <c r="U2697" s="95"/>
      <c r="V2697" s="95"/>
      <c r="W2697" s="95"/>
      <c r="X2697" s="95"/>
      <c r="Y2697" s="95"/>
      <c r="Z2697" s="95"/>
      <c r="AA2697" s="95"/>
      <c r="AB2697" s="95"/>
      <c r="AC2697" s="95"/>
      <c r="AD2697" s="95"/>
    </row>
    <row r="2698" spans="1:30" ht="13.2">
      <c r="A2698" s="95"/>
      <c r="B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  <c r="U2698" s="95"/>
      <c r="V2698" s="95"/>
      <c r="W2698" s="95"/>
      <c r="X2698" s="95"/>
      <c r="Y2698" s="95"/>
      <c r="Z2698" s="95"/>
      <c r="AA2698" s="95"/>
      <c r="AB2698" s="95"/>
      <c r="AC2698" s="95"/>
      <c r="AD2698" s="95"/>
    </row>
    <row r="2699" spans="1:30" ht="13.2">
      <c r="A2699" s="95"/>
      <c r="B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  <c r="U2699" s="95"/>
      <c r="V2699" s="95"/>
      <c r="W2699" s="95"/>
      <c r="X2699" s="95"/>
      <c r="Y2699" s="95"/>
      <c r="Z2699" s="95"/>
      <c r="AA2699" s="95"/>
      <c r="AB2699" s="95"/>
      <c r="AC2699" s="95"/>
      <c r="AD2699" s="95"/>
    </row>
    <row r="2700" spans="1:30" ht="13.2">
      <c r="A2700" s="95"/>
      <c r="B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  <c r="U2700" s="95"/>
      <c r="V2700" s="95"/>
      <c r="W2700" s="95"/>
      <c r="X2700" s="95"/>
      <c r="Y2700" s="95"/>
      <c r="Z2700" s="95"/>
      <c r="AA2700" s="95"/>
      <c r="AB2700" s="95"/>
      <c r="AC2700" s="95"/>
      <c r="AD2700" s="95"/>
    </row>
    <row r="2701" spans="1:30" ht="13.2">
      <c r="A2701" s="95"/>
      <c r="B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  <c r="U2701" s="95"/>
      <c r="V2701" s="95"/>
      <c r="W2701" s="95"/>
      <c r="X2701" s="95"/>
      <c r="Y2701" s="95"/>
      <c r="Z2701" s="95"/>
      <c r="AA2701" s="95"/>
      <c r="AB2701" s="95"/>
      <c r="AC2701" s="95"/>
      <c r="AD2701" s="95"/>
    </row>
    <row r="2702" spans="1:30" ht="13.2">
      <c r="A2702" s="95"/>
      <c r="B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  <c r="U2702" s="95"/>
      <c r="V2702" s="95"/>
      <c r="W2702" s="95"/>
      <c r="X2702" s="95"/>
      <c r="Y2702" s="95"/>
      <c r="Z2702" s="95"/>
      <c r="AA2702" s="95"/>
      <c r="AB2702" s="95"/>
      <c r="AC2702" s="95"/>
      <c r="AD2702" s="95"/>
    </row>
    <row r="2703" spans="1:30" ht="13.2">
      <c r="A2703" s="95"/>
      <c r="B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  <c r="U2703" s="95"/>
      <c r="V2703" s="95"/>
      <c r="W2703" s="95"/>
      <c r="X2703" s="95"/>
      <c r="Y2703" s="95"/>
      <c r="Z2703" s="95"/>
      <c r="AA2703" s="95"/>
      <c r="AB2703" s="95"/>
      <c r="AC2703" s="95"/>
      <c r="AD2703" s="95"/>
    </row>
    <row r="2704" spans="1:30" ht="13.2">
      <c r="A2704" s="95"/>
      <c r="B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  <c r="U2704" s="95"/>
      <c r="V2704" s="95"/>
      <c r="W2704" s="95"/>
      <c r="X2704" s="95"/>
      <c r="Y2704" s="95"/>
      <c r="Z2704" s="95"/>
      <c r="AA2704" s="95"/>
      <c r="AB2704" s="95"/>
      <c r="AC2704" s="95"/>
      <c r="AD2704" s="95"/>
    </row>
    <row r="2705" spans="1:30" ht="13.2">
      <c r="A2705" s="95"/>
      <c r="B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  <c r="U2705" s="95"/>
      <c r="V2705" s="95"/>
      <c r="W2705" s="95"/>
      <c r="X2705" s="95"/>
      <c r="Y2705" s="95"/>
      <c r="Z2705" s="95"/>
      <c r="AA2705" s="95"/>
      <c r="AB2705" s="95"/>
      <c r="AC2705" s="95"/>
      <c r="AD2705" s="95"/>
    </row>
    <row r="2706" spans="1:30" ht="13.2">
      <c r="A2706" s="95"/>
      <c r="B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  <c r="U2706" s="95"/>
      <c r="V2706" s="95"/>
      <c r="W2706" s="95"/>
      <c r="X2706" s="95"/>
      <c r="Y2706" s="95"/>
      <c r="Z2706" s="95"/>
      <c r="AA2706" s="95"/>
      <c r="AB2706" s="95"/>
      <c r="AC2706" s="95"/>
      <c r="AD2706" s="95"/>
    </row>
    <row r="2707" spans="1:30" ht="13.2">
      <c r="A2707" s="95"/>
      <c r="B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  <c r="U2707" s="95"/>
      <c r="V2707" s="95"/>
      <c r="W2707" s="95"/>
      <c r="X2707" s="95"/>
      <c r="Y2707" s="95"/>
      <c r="Z2707" s="95"/>
      <c r="AA2707" s="95"/>
      <c r="AB2707" s="95"/>
      <c r="AC2707" s="95"/>
      <c r="AD2707" s="95"/>
    </row>
    <row r="2708" spans="1:30" ht="13.2">
      <c r="A2708" s="95"/>
      <c r="B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  <c r="U2708" s="95"/>
      <c r="V2708" s="95"/>
      <c r="W2708" s="95"/>
      <c r="X2708" s="95"/>
      <c r="Y2708" s="95"/>
      <c r="Z2708" s="95"/>
      <c r="AA2708" s="95"/>
      <c r="AB2708" s="95"/>
      <c r="AC2708" s="95"/>
      <c r="AD2708" s="95"/>
    </row>
    <row r="2709" spans="1:30" ht="13.2">
      <c r="A2709" s="95"/>
      <c r="B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  <c r="U2709" s="95"/>
      <c r="V2709" s="95"/>
      <c r="W2709" s="95"/>
      <c r="X2709" s="95"/>
      <c r="Y2709" s="95"/>
      <c r="Z2709" s="95"/>
      <c r="AA2709" s="95"/>
      <c r="AB2709" s="95"/>
      <c r="AC2709" s="95"/>
      <c r="AD2709" s="95"/>
    </row>
    <row r="2710" spans="1:30" ht="13.2">
      <c r="A2710" s="95"/>
      <c r="B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  <c r="U2710" s="95"/>
      <c r="V2710" s="95"/>
      <c r="W2710" s="95"/>
      <c r="X2710" s="95"/>
      <c r="Y2710" s="95"/>
      <c r="Z2710" s="95"/>
      <c r="AA2710" s="95"/>
      <c r="AB2710" s="95"/>
      <c r="AC2710" s="95"/>
      <c r="AD2710" s="95"/>
    </row>
    <row r="2711" spans="1:30" ht="13.2">
      <c r="A2711" s="95"/>
      <c r="B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  <c r="U2711" s="95"/>
      <c r="V2711" s="95"/>
      <c r="W2711" s="95"/>
      <c r="X2711" s="95"/>
      <c r="Y2711" s="95"/>
      <c r="Z2711" s="95"/>
      <c r="AA2711" s="95"/>
      <c r="AB2711" s="95"/>
      <c r="AC2711" s="95"/>
      <c r="AD2711" s="95"/>
    </row>
    <row r="2712" spans="1:30" ht="13.2">
      <c r="A2712" s="95"/>
      <c r="B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  <c r="U2712" s="95"/>
      <c r="V2712" s="95"/>
      <c r="W2712" s="95"/>
      <c r="X2712" s="95"/>
      <c r="Y2712" s="95"/>
      <c r="Z2712" s="95"/>
      <c r="AA2712" s="95"/>
      <c r="AB2712" s="95"/>
      <c r="AC2712" s="95"/>
      <c r="AD2712" s="95"/>
    </row>
    <row r="2713" spans="1:30" ht="13.2">
      <c r="A2713" s="95"/>
      <c r="B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  <c r="U2713" s="95"/>
      <c r="V2713" s="95"/>
      <c r="W2713" s="95"/>
      <c r="X2713" s="95"/>
      <c r="Y2713" s="95"/>
      <c r="Z2713" s="95"/>
      <c r="AA2713" s="95"/>
      <c r="AB2713" s="95"/>
      <c r="AC2713" s="95"/>
      <c r="AD2713" s="95"/>
    </row>
    <row r="2714" spans="1:30" ht="13.2">
      <c r="A2714" s="95"/>
      <c r="B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  <c r="U2714" s="95"/>
      <c r="V2714" s="95"/>
      <c r="W2714" s="95"/>
      <c r="X2714" s="95"/>
      <c r="Y2714" s="95"/>
      <c r="Z2714" s="95"/>
      <c r="AA2714" s="95"/>
      <c r="AB2714" s="95"/>
      <c r="AC2714" s="95"/>
      <c r="AD2714" s="95"/>
    </row>
    <row r="2715" spans="1:30" ht="13.2">
      <c r="A2715" s="95"/>
      <c r="B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  <c r="U2715" s="95"/>
      <c r="V2715" s="95"/>
      <c r="W2715" s="95"/>
      <c r="X2715" s="95"/>
      <c r="Y2715" s="95"/>
      <c r="Z2715" s="95"/>
      <c r="AA2715" s="95"/>
      <c r="AB2715" s="95"/>
      <c r="AC2715" s="95"/>
      <c r="AD2715" s="95"/>
    </row>
    <row r="2716" spans="1:30" ht="13.2">
      <c r="A2716" s="95"/>
      <c r="B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  <c r="U2716" s="95"/>
      <c r="V2716" s="95"/>
      <c r="W2716" s="95"/>
      <c r="X2716" s="95"/>
      <c r="Y2716" s="95"/>
      <c r="Z2716" s="95"/>
      <c r="AA2716" s="95"/>
      <c r="AB2716" s="95"/>
      <c r="AC2716" s="95"/>
      <c r="AD2716" s="95"/>
    </row>
    <row r="2717" spans="1:30" ht="13.2">
      <c r="A2717" s="95"/>
      <c r="B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  <c r="U2717" s="95"/>
      <c r="V2717" s="95"/>
      <c r="W2717" s="95"/>
      <c r="X2717" s="95"/>
      <c r="Y2717" s="95"/>
      <c r="Z2717" s="95"/>
      <c r="AA2717" s="95"/>
      <c r="AB2717" s="95"/>
      <c r="AC2717" s="95"/>
      <c r="AD2717" s="95"/>
    </row>
    <row r="2718" spans="1:30" ht="13.2">
      <c r="A2718" s="95"/>
      <c r="B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  <c r="U2718" s="95"/>
      <c r="V2718" s="95"/>
      <c r="W2718" s="95"/>
      <c r="X2718" s="95"/>
      <c r="Y2718" s="95"/>
      <c r="Z2718" s="95"/>
      <c r="AA2718" s="95"/>
      <c r="AB2718" s="95"/>
      <c r="AC2718" s="95"/>
      <c r="AD2718" s="95"/>
    </row>
    <row r="2719" spans="1:30" ht="13.2">
      <c r="A2719" s="95"/>
      <c r="B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  <c r="U2719" s="95"/>
      <c r="V2719" s="95"/>
      <c r="W2719" s="95"/>
      <c r="X2719" s="95"/>
      <c r="Y2719" s="95"/>
      <c r="Z2719" s="95"/>
      <c r="AA2719" s="95"/>
      <c r="AB2719" s="95"/>
      <c r="AC2719" s="95"/>
      <c r="AD2719" s="95"/>
    </row>
    <row r="2720" spans="1:30" ht="13.2">
      <c r="A2720" s="95"/>
      <c r="B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  <c r="U2720" s="95"/>
      <c r="V2720" s="95"/>
      <c r="W2720" s="95"/>
      <c r="X2720" s="95"/>
      <c r="Y2720" s="95"/>
      <c r="Z2720" s="95"/>
      <c r="AA2720" s="95"/>
      <c r="AB2720" s="95"/>
      <c r="AC2720" s="95"/>
      <c r="AD2720" s="95"/>
    </row>
    <row r="2721" spans="1:30" ht="13.2">
      <c r="A2721" s="95"/>
      <c r="B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  <c r="U2721" s="95"/>
      <c r="V2721" s="95"/>
      <c r="W2721" s="95"/>
      <c r="X2721" s="95"/>
      <c r="Y2721" s="95"/>
      <c r="Z2721" s="95"/>
      <c r="AA2721" s="95"/>
      <c r="AB2721" s="95"/>
      <c r="AC2721" s="95"/>
      <c r="AD2721" s="95"/>
    </row>
    <row r="2722" spans="1:30" ht="13.2">
      <c r="A2722" s="95"/>
      <c r="B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  <c r="U2722" s="95"/>
      <c r="V2722" s="95"/>
      <c r="W2722" s="95"/>
      <c r="X2722" s="95"/>
      <c r="Y2722" s="95"/>
      <c r="Z2722" s="95"/>
      <c r="AA2722" s="95"/>
      <c r="AB2722" s="95"/>
      <c r="AC2722" s="95"/>
      <c r="AD2722" s="95"/>
    </row>
    <row r="2723" spans="1:30" ht="13.2">
      <c r="A2723" s="95"/>
      <c r="B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  <c r="U2723" s="95"/>
      <c r="V2723" s="95"/>
      <c r="W2723" s="95"/>
      <c r="X2723" s="95"/>
      <c r="Y2723" s="95"/>
      <c r="Z2723" s="95"/>
      <c r="AA2723" s="95"/>
      <c r="AB2723" s="95"/>
      <c r="AC2723" s="95"/>
      <c r="AD2723" s="95"/>
    </row>
    <row r="2724" spans="1:30" ht="13.2">
      <c r="A2724" s="95"/>
      <c r="B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  <c r="U2724" s="95"/>
      <c r="V2724" s="95"/>
      <c r="W2724" s="95"/>
      <c r="X2724" s="95"/>
      <c r="Y2724" s="95"/>
      <c r="Z2724" s="95"/>
      <c r="AA2724" s="95"/>
      <c r="AB2724" s="95"/>
      <c r="AC2724" s="95"/>
      <c r="AD2724" s="95"/>
    </row>
    <row r="2725" spans="1:30" ht="13.2">
      <c r="A2725" s="95"/>
      <c r="B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  <c r="U2725" s="95"/>
      <c r="V2725" s="95"/>
      <c r="W2725" s="95"/>
      <c r="X2725" s="95"/>
      <c r="Y2725" s="95"/>
      <c r="Z2725" s="95"/>
      <c r="AA2725" s="95"/>
      <c r="AB2725" s="95"/>
      <c r="AC2725" s="95"/>
      <c r="AD2725" s="95"/>
    </row>
    <row r="2726" spans="1:30" ht="13.2">
      <c r="A2726" s="95"/>
      <c r="B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  <c r="U2726" s="95"/>
      <c r="V2726" s="95"/>
      <c r="W2726" s="95"/>
      <c r="X2726" s="95"/>
      <c r="Y2726" s="95"/>
      <c r="Z2726" s="95"/>
      <c r="AA2726" s="95"/>
      <c r="AB2726" s="95"/>
      <c r="AC2726" s="95"/>
      <c r="AD2726" s="95"/>
    </row>
    <row r="2727" spans="1:30" ht="13.2">
      <c r="A2727" s="95"/>
      <c r="B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  <c r="U2727" s="95"/>
      <c r="V2727" s="95"/>
      <c r="W2727" s="95"/>
      <c r="X2727" s="95"/>
      <c r="Y2727" s="95"/>
      <c r="Z2727" s="95"/>
      <c r="AA2727" s="95"/>
      <c r="AB2727" s="95"/>
      <c r="AC2727" s="95"/>
      <c r="AD2727" s="95"/>
    </row>
    <row r="2728" spans="1:30" ht="13.2">
      <c r="A2728" s="95"/>
      <c r="B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  <c r="U2728" s="95"/>
      <c r="V2728" s="95"/>
      <c r="W2728" s="95"/>
      <c r="X2728" s="95"/>
      <c r="Y2728" s="95"/>
      <c r="Z2728" s="95"/>
      <c r="AA2728" s="95"/>
      <c r="AB2728" s="95"/>
      <c r="AC2728" s="95"/>
      <c r="AD2728" s="95"/>
    </row>
    <row r="2729" spans="1:30" ht="13.2">
      <c r="A2729" s="95"/>
      <c r="B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  <c r="U2729" s="95"/>
      <c r="V2729" s="95"/>
      <c r="W2729" s="95"/>
      <c r="X2729" s="95"/>
      <c r="Y2729" s="95"/>
      <c r="Z2729" s="95"/>
      <c r="AA2729" s="95"/>
      <c r="AB2729" s="95"/>
      <c r="AC2729" s="95"/>
      <c r="AD2729" s="95"/>
    </row>
    <row r="2730" spans="1:30" ht="13.2">
      <c r="A2730" s="95"/>
      <c r="B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  <c r="U2730" s="95"/>
      <c r="V2730" s="95"/>
      <c r="W2730" s="95"/>
      <c r="X2730" s="95"/>
      <c r="Y2730" s="95"/>
      <c r="Z2730" s="95"/>
      <c r="AA2730" s="95"/>
      <c r="AB2730" s="95"/>
      <c r="AC2730" s="95"/>
      <c r="AD2730" s="95"/>
    </row>
    <row r="2731" spans="1:30" ht="13.2">
      <c r="A2731" s="95"/>
      <c r="B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  <c r="U2731" s="95"/>
      <c r="V2731" s="95"/>
      <c r="W2731" s="95"/>
      <c r="X2731" s="95"/>
      <c r="Y2731" s="95"/>
      <c r="Z2731" s="95"/>
      <c r="AA2731" s="95"/>
      <c r="AB2731" s="95"/>
      <c r="AC2731" s="95"/>
      <c r="AD2731" s="95"/>
    </row>
    <row r="2732" spans="1:30" ht="13.2">
      <c r="A2732" s="95"/>
      <c r="B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  <c r="U2732" s="95"/>
      <c r="V2732" s="95"/>
      <c r="W2732" s="95"/>
      <c r="X2732" s="95"/>
      <c r="Y2732" s="95"/>
      <c r="Z2732" s="95"/>
      <c r="AA2732" s="95"/>
      <c r="AB2732" s="95"/>
      <c r="AC2732" s="95"/>
      <c r="AD2732" s="95"/>
    </row>
    <row r="2733" spans="1:30" ht="13.2">
      <c r="A2733" s="95"/>
      <c r="B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  <c r="U2733" s="95"/>
      <c r="V2733" s="95"/>
      <c r="W2733" s="95"/>
      <c r="X2733" s="95"/>
      <c r="Y2733" s="95"/>
      <c r="Z2733" s="95"/>
      <c r="AA2733" s="95"/>
      <c r="AB2733" s="95"/>
      <c r="AC2733" s="95"/>
      <c r="AD2733" s="95"/>
    </row>
    <row r="2734" spans="1:30" ht="13.2">
      <c r="A2734" s="95"/>
      <c r="B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  <c r="U2734" s="95"/>
      <c r="V2734" s="95"/>
      <c r="W2734" s="95"/>
      <c r="X2734" s="95"/>
      <c r="Y2734" s="95"/>
      <c r="Z2734" s="95"/>
      <c r="AA2734" s="95"/>
      <c r="AB2734" s="95"/>
      <c r="AC2734" s="95"/>
      <c r="AD2734" s="95"/>
    </row>
    <row r="2735" spans="1:30" ht="13.2">
      <c r="A2735" s="95"/>
      <c r="B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  <c r="U2735" s="95"/>
      <c r="V2735" s="95"/>
      <c r="W2735" s="95"/>
      <c r="X2735" s="95"/>
      <c r="Y2735" s="95"/>
      <c r="Z2735" s="95"/>
      <c r="AA2735" s="95"/>
      <c r="AB2735" s="95"/>
      <c r="AC2735" s="95"/>
      <c r="AD2735" s="95"/>
    </row>
    <row r="2736" spans="1:30" ht="13.2">
      <c r="A2736" s="95"/>
      <c r="B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  <c r="U2736" s="95"/>
      <c r="V2736" s="95"/>
      <c r="W2736" s="95"/>
      <c r="X2736" s="95"/>
      <c r="Y2736" s="95"/>
      <c r="Z2736" s="95"/>
      <c r="AA2736" s="95"/>
      <c r="AB2736" s="95"/>
      <c r="AC2736" s="95"/>
      <c r="AD2736" s="95"/>
    </row>
    <row r="2737" spans="1:30" ht="13.2">
      <c r="A2737" s="95"/>
      <c r="B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  <c r="U2737" s="95"/>
      <c r="V2737" s="95"/>
      <c r="W2737" s="95"/>
      <c r="X2737" s="95"/>
      <c r="Y2737" s="95"/>
      <c r="Z2737" s="95"/>
      <c r="AA2737" s="95"/>
      <c r="AB2737" s="95"/>
      <c r="AC2737" s="95"/>
      <c r="AD2737" s="95"/>
    </row>
    <row r="2738" spans="1:30" ht="13.2">
      <c r="A2738" s="95"/>
      <c r="B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  <c r="U2738" s="95"/>
      <c r="V2738" s="95"/>
      <c r="W2738" s="95"/>
      <c r="X2738" s="95"/>
      <c r="Y2738" s="95"/>
      <c r="Z2738" s="95"/>
      <c r="AA2738" s="95"/>
      <c r="AB2738" s="95"/>
      <c r="AC2738" s="95"/>
      <c r="AD2738" s="95"/>
    </row>
    <row r="2739" spans="1:30" ht="13.2">
      <c r="A2739" s="95"/>
      <c r="B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  <c r="U2739" s="95"/>
      <c r="V2739" s="95"/>
      <c r="W2739" s="95"/>
      <c r="X2739" s="95"/>
      <c r="Y2739" s="95"/>
      <c r="Z2739" s="95"/>
      <c r="AA2739" s="95"/>
      <c r="AB2739" s="95"/>
      <c r="AC2739" s="95"/>
      <c r="AD2739" s="95"/>
    </row>
    <row r="2740" spans="1:30" ht="13.2">
      <c r="A2740" s="95"/>
      <c r="B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  <c r="U2740" s="95"/>
      <c r="V2740" s="95"/>
      <c r="W2740" s="95"/>
      <c r="X2740" s="95"/>
      <c r="Y2740" s="95"/>
      <c r="Z2740" s="95"/>
      <c r="AA2740" s="95"/>
      <c r="AB2740" s="95"/>
      <c r="AC2740" s="95"/>
      <c r="AD2740" s="95"/>
    </row>
    <row r="2741" spans="1:30" ht="13.2">
      <c r="A2741" s="95"/>
      <c r="B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  <c r="U2741" s="95"/>
      <c r="V2741" s="95"/>
      <c r="W2741" s="95"/>
      <c r="X2741" s="95"/>
      <c r="Y2741" s="95"/>
      <c r="Z2741" s="95"/>
      <c r="AA2741" s="95"/>
      <c r="AB2741" s="95"/>
      <c r="AC2741" s="95"/>
      <c r="AD2741" s="95"/>
    </row>
    <row r="2742" spans="1:30" ht="13.2">
      <c r="A2742" s="95"/>
      <c r="B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  <c r="U2742" s="95"/>
      <c r="V2742" s="95"/>
      <c r="W2742" s="95"/>
      <c r="X2742" s="95"/>
      <c r="Y2742" s="95"/>
      <c r="Z2742" s="95"/>
      <c r="AA2742" s="95"/>
      <c r="AB2742" s="95"/>
      <c r="AC2742" s="95"/>
      <c r="AD2742" s="95"/>
    </row>
    <row r="2743" spans="1:30" ht="13.2">
      <c r="A2743" s="95"/>
      <c r="B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  <c r="U2743" s="95"/>
      <c r="V2743" s="95"/>
      <c r="W2743" s="95"/>
      <c r="X2743" s="95"/>
      <c r="Y2743" s="95"/>
      <c r="Z2743" s="95"/>
      <c r="AA2743" s="95"/>
      <c r="AB2743" s="95"/>
      <c r="AC2743" s="95"/>
      <c r="AD2743" s="95"/>
    </row>
    <row r="2744" spans="1:30" ht="13.2">
      <c r="A2744" s="95"/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  <c r="AB2744" s="95"/>
      <c r="AC2744" s="95"/>
      <c r="AD2744" s="95"/>
    </row>
    <row r="2745" spans="1:30" ht="13.2">
      <c r="A2745" s="95"/>
      <c r="B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  <c r="U2745" s="95"/>
      <c r="V2745" s="95"/>
      <c r="W2745" s="95"/>
      <c r="X2745" s="95"/>
      <c r="Y2745" s="95"/>
      <c r="Z2745" s="95"/>
      <c r="AA2745" s="95"/>
      <c r="AB2745" s="95"/>
      <c r="AC2745" s="95"/>
      <c r="AD2745" s="95"/>
    </row>
    <row r="2746" spans="1:30" ht="13.2">
      <c r="A2746" s="95"/>
      <c r="B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  <c r="U2746" s="95"/>
      <c r="V2746" s="95"/>
      <c r="W2746" s="95"/>
      <c r="X2746" s="95"/>
      <c r="Y2746" s="95"/>
      <c r="Z2746" s="95"/>
      <c r="AA2746" s="95"/>
      <c r="AB2746" s="95"/>
      <c r="AC2746" s="95"/>
      <c r="AD2746" s="95"/>
    </row>
    <row r="2747" spans="1:30" ht="13.2">
      <c r="A2747" s="95"/>
      <c r="B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  <c r="U2747" s="95"/>
      <c r="V2747" s="95"/>
      <c r="W2747" s="95"/>
      <c r="X2747" s="95"/>
      <c r="Y2747" s="95"/>
      <c r="Z2747" s="95"/>
      <c r="AA2747" s="95"/>
      <c r="AB2747" s="95"/>
      <c r="AC2747" s="95"/>
      <c r="AD2747" s="95"/>
    </row>
    <row r="2748" spans="1:30" ht="13.2">
      <c r="A2748" s="95"/>
      <c r="B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  <c r="U2748" s="95"/>
      <c r="V2748" s="95"/>
      <c r="W2748" s="95"/>
      <c r="X2748" s="95"/>
      <c r="Y2748" s="95"/>
      <c r="Z2748" s="95"/>
      <c r="AA2748" s="95"/>
      <c r="AB2748" s="95"/>
      <c r="AC2748" s="95"/>
      <c r="AD2748" s="95"/>
    </row>
    <row r="2749" spans="1:30" ht="13.2">
      <c r="A2749" s="95"/>
      <c r="B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  <c r="U2749" s="95"/>
      <c r="V2749" s="95"/>
      <c r="W2749" s="95"/>
      <c r="X2749" s="95"/>
      <c r="Y2749" s="95"/>
      <c r="Z2749" s="95"/>
      <c r="AA2749" s="95"/>
      <c r="AB2749" s="95"/>
      <c r="AC2749" s="95"/>
      <c r="AD2749" s="95"/>
    </row>
    <row r="2750" spans="1:30" ht="13.2">
      <c r="A2750" s="95"/>
      <c r="B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  <c r="U2750" s="95"/>
      <c r="V2750" s="95"/>
      <c r="W2750" s="95"/>
      <c r="X2750" s="95"/>
      <c r="Y2750" s="95"/>
      <c r="Z2750" s="95"/>
      <c r="AA2750" s="95"/>
      <c r="AB2750" s="95"/>
      <c r="AC2750" s="95"/>
      <c r="AD2750" s="95"/>
    </row>
    <row r="2751" spans="1:30" ht="13.2">
      <c r="A2751" s="95"/>
      <c r="B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  <c r="U2751" s="95"/>
      <c r="V2751" s="95"/>
      <c r="W2751" s="95"/>
      <c r="X2751" s="95"/>
      <c r="Y2751" s="95"/>
      <c r="Z2751" s="95"/>
      <c r="AA2751" s="95"/>
      <c r="AB2751" s="95"/>
      <c r="AC2751" s="95"/>
      <c r="AD2751" s="95"/>
    </row>
    <row r="2752" spans="1:30" ht="13.2">
      <c r="A2752" s="95"/>
      <c r="B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  <c r="U2752" s="95"/>
      <c r="V2752" s="95"/>
      <c r="W2752" s="95"/>
      <c r="X2752" s="95"/>
      <c r="Y2752" s="95"/>
      <c r="Z2752" s="95"/>
      <c r="AA2752" s="95"/>
      <c r="AB2752" s="95"/>
      <c r="AC2752" s="95"/>
      <c r="AD2752" s="95"/>
    </row>
    <row r="2753" spans="1:30" ht="13.2">
      <c r="A2753" s="95"/>
      <c r="B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  <c r="U2753" s="95"/>
      <c r="V2753" s="95"/>
      <c r="W2753" s="95"/>
      <c r="X2753" s="95"/>
      <c r="Y2753" s="95"/>
      <c r="Z2753" s="95"/>
      <c r="AA2753" s="95"/>
      <c r="AB2753" s="95"/>
      <c r="AC2753" s="95"/>
      <c r="AD2753" s="95"/>
    </row>
    <row r="2754" spans="1:30" ht="13.2">
      <c r="A2754" s="95"/>
      <c r="B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  <c r="U2754" s="95"/>
      <c r="V2754" s="95"/>
      <c r="W2754" s="95"/>
      <c r="X2754" s="95"/>
      <c r="Y2754" s="95"/>
      <c r="Z2754" s="95"/>
      <c r="AA2754" s="95"/>
      <c r="AB2754" s="95"/>
      <c r="AC2754" s="95"/>
      <c r="AD2754" s="95"/>
    </row>
    <row r="2755" spans="1:30" ht="13.2">
      <c r="A2755" s="95"/>
      <c r="B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  <c r="U2755" s="95"/>
      <c r="V2755" s="95"/>
      <c r="W2755" s="95"/>
      <c r="X2755" s="95"/>
      <c r="Y2755" s="95"/>
      <c r="Z2755" s="95"/>
      <c r="AA2755" s="95"/>
      <c r="AB2755" s="95"/>
      <c r="AC2755" s="95"/>
      <c r="AD2755" s="95"/>
    </row>
    <row r="2756" spans="1:30" ht="13.2">
      <c r="A2756" s="95"/>
      <c r="B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  <c r="U2756" s="95"/>
      <c r="V2756" s="95"/>
      <c r="W2756" s="95"/>
      <c r="X2756" s="95"/>
      <c r="Y2756" s="95"/>
      <c r="Z2756" s="95"/>
      <c r="AA2756" s="95"/>
      <c r="AB2756" s="95"/>
      <c r="AC2756" s="95"/>
      <c r="AD2756" s="95"/>
    </row>
    <row r="2757" spans="1:30" ht="13.2">
      <c r="A2757" s="95"/>
      <c r="B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  <c r="U2757" s="95"/>
      <c r="V2757" s="95"/>
      <c r="W2757" s="95"/>
      <c r="X2757" s="95"/>
      <c r="Y2757" s="95"/>
      <c r="Z2757" s="95"/>
      <c r="AA2757" s="95"/>
      <c r="AB2757" s="95"/>
      <c r="AC2757" s="95"/>
      <c r="AD2757" s="95"/>
    </row>
    <row r="2758" spans="1:30" ht="13.2">
      <c r="A2758" s="95"/>
      <c r="B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  <c r="U2758" s="95"/>
      <c r="V2758" s="95"/>
      <c r="W2758" s="95"/>
      <c r="X2758" s="95"/>
      <c r="Y2758" s="95"/>
      <c r="Z2758" s="95"/>
      <c r="AA2758" s="95"/>
      <c r="AB2758" s="95"/>
      <c r="AC2758" s="95"/>
      <c r="AD2758" s="95"/>
    </row>
    <row r="2759" spans="1:30" ht="13.2">
      <c r="A2759" s="95"/>
      <c r="B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  <c r="U2759" s="95"/>
      <c r="V2759" s="95"/>
      <c r="W2759" s="95"/>
      <c r="X2759" s="95"/>
      <c r="Y2759" s="95"/>
      <c r="Z2759" s="95"/>
      <c r="AA2759" s="95"/>
      <c r="AB2759" s="95"/>
      <c r="AC2759" s="95"/>
      <c r="AD2759" s="95"/>
    </row>
    <row r="2760" spans="1:30" ht="13.2">
      <c r="A2760" s="95"/>
      <c r="B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  <c r="U2760" s="95"/>
      <c r="V2760" s="95"/>
      <c r="W2760" s="95"/>
      <c r="X2760" s="95"/>
      <c r="Y2760" s="95"/>
      <c r="Z2760" s="95"/>
      <c r="AA2760" s="95"/>
      <c r="AB2760" s="95"/>
      <c r="AC2760" s="95"/>
      <c r="AD2760" s="95"/>
    </row>
    <row r="2761" spans="1:30" ht="13.2">
      <c r="A2761" s="95"/>
      <c r="B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  <c r="U2761" s="95"/>
      <c r="V2761" s="95"/>
      <c r="W2761" s="95"/>
      <c r="X2761" s="95"/>
      <c r="Y2761" s="95"/>
      <c r="Z2761" s="95"/>
      <c r="AA2761" s="95"/>
      <c r="AB2761" s="95"/>
      <c r="AC2761" s="95"/>
      <c r="AD2761" s="95"/>
    </row>
    <row r="2762" spans="1:30" ht="13.2">
      <c r="A2762" s="95"/>
      <c r="B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  <c r="U2762" s="95"/>
      <c r="V2762" s="95"/>
      <c r="W2762" s="95"/>
      <c r="X2762" s="95"/>
      <c r="Y2762" s="95"/>
      <c r="Z2762" s="95"/>
      <c r="AA2762" s="95"/>
      <c r="AB2762" s="95"/>
      <c r="AC2762" s="95"/>
      <c r="AD2762" s="95"/>
    </row>
    <row r="2763" spans="1:30" ht="13.2">
      <c r="A2763" s="95"/>
      <c r="B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  <c r="U2763" s="95"/>
      <c r="V2763" s="95"/>
      <c r="W2763" s="95"/>
      <c r="X2763" s="95"/>
      <c r="Y2763" s="95"/>
      <c r="Z2763" s="95"/>
      <c r="AA2763" s="95"/>
      <c r="AB2763" s="95"/>
      <c r="AC2763" s="95"/>
      <c r="AD2763" s="95"/>
    </row>
    <row r="2764" spans="1:30" ht="13.2">
      <c r="A2764" s="95"/>
      <c r="B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  <c r="U2764" s="95"/>
      <c r="V2764" s="95"/>
      <c r="W2764" s="95"/>
      <c r="X2764" s="95"/>
      <c r="Y2764" s="95"/>
      <c r="Z2764" s="95"/>
      <c r="AA2764" s="95"/>
      <c r="AB2764" s="95"/>
      <c r="AC2764" s="95"/>
      <c r="AD2764" s="95"/>
    </row>
    <row r="2765" spans="1:30" ht="13.2">
      <c r="A2765" s="95"/>
      <c r="B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  <c r="U2765" s="95"/>
      <c r="V2765" s="95"/>
      <c r="W2765" s="95"/>
      <c r="X2765" s="95"/>
      <c r="Y2765" s="95"/>
      <c r="Z2765" s="95"/>
      <c r="AA2765" s="95"/>
      <c r="AB2765" s="95"/>
      <c r="AC2765" s="95"/>
      <c r="AD2765" s="95"/>
    </row>
    <row r="2766" spans="1:30" ht="13.2">
      <c r="A2766" s="95"/>
      <c r="B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  <c r="U2766" s="95"/>
      <c r="V2766" s="95"/>
      <c r="W2766" s="95"/>
      <c r="X2766" s="95"/>
      <c r="Y2766" s="95"/>
      <c r="Z2766" s="95"/>
      <c r="AA2766" s="95"/>
      <c r="AB2766" s="95"/>
      <c r="AC2766" s="95"/>
      <c r="AD2766" s="95"/>
    </row>
    <row r="2767" spans="1:30" ht="13.2">
      <c r="A2767" s="95"/>
      <c r="B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  <c r="U2767" s="95"/>
      <c r="V2767" s="95"/>
      <c r="W2767" s="95"/>
      <c r="X2767" s="95"/>
      <c r="Y2767" s="95"/>
      <c r="Z2767" s="95"/>
      <c r="AA2767" s="95"/>
      <c r="AB2767" s="95"/>
      <c r="AC2767" s="95"/>
      <c r="AD2767" s="95"/>
    </row>
    <row r="2768" spans="1:30" ht="13.2">
      <c r="A2768" s="95"/>
      <c r="B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  <c r="U2768" s="95"/>
      <c r="V2768" s="95"/>
      <c r="W2768" s="95"/>
      <c r="X2768" s="95"/>
      <c r="Y2768" s="95"/>
      <c r="Z2768" s="95"/>
      <c r="AA2768" s="95"/>
      <c r="AB2768" s="95"/>
      <c r="AC2768" s="95"/>
      <c r="AD2768" s="95"/>
    </row>
    <row r="2769" spans="1:30" ht="13.2">
      <c r="A2769" s="95"/>
      <c r="B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  <c r="U2769" s="95"/>
      <c r="V2769" s="95"/>
      <c r="W2769" s="95"/>
      <c r="X2769" s="95"/>
      <c r="Y2769" s="95"/>
      <c r="Z2769" s="95"/>
      <c r="AA2769" s="95"/>
      <c r="AB2769" s="95"/>
      <c r="AC2769" s="95"/>
      <c r="AD2769" s="95"/>
    </row>
    <row r="2770" spans="1:30" ht="13.2">
      <c r="A2770" s="95"/>
      <c r="B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  <c r="U2770" s="95"/>
      <c r="V2770" s="95"/>
      <c r="W2770" s="95"/>
      <c r="X2770" s="95"/>
      <c r="Y2770" s="95"/>
      <c r="Z2770" s="95"/>
      <c r="AA2770" s="95"/>
      <c r="AB2770" s="95"/>
      <c r="AC2770" s="95"/>
      <c r="AD2770" s="95"/>
    </row>
    <row r="2771" spans="1:30" ht="13.2">
      <c r="A2771" s="95"/>
      <c r="B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  <c r="U2771" s="95"/>
      <c r="V2771" s="95"/>
      <c r="W2771" s="95"/>
      <c r="X2771" s="95"/>
      <c r="Y2771" s="95"/>
      <c r="Z2771" s="95"/>
      <c r="AA2771" s="95"/>
      <c r="AB2771" s="95"/>
      <c r="AC2771" s="95"/>
      <c r="AD2771" s="95"/>
    </row>
    <row r="2772" spans="1:30" ht="13.2">
      <c r="A2772" s="95"/>
      <c r="B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  <c r="U2772" s="95"/>
      <c r="V2772" s="95"/>
      <c r="W2772" s="95"/>
      <c r="X2772" s="95"/>
      <c r="Y2772" s="95"/>
      <c r="Z2772" s="95"/>
      <c r="AA2772" s="95"/>
      <c r="AB2772" s="95"/>
      <c r="AC2772" s="95"/>
      <c r="AD2772" s="95"/>
    </row>
    <row r="2773" spans="1:30" ht="13.2">
      <c r="A2773" s="95"/>
      <c r="B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  <c r="U2773" s="95"/>
      <c r="V2773" s="95"/>
      <c r="W2773" s="95"/>
      <c r="X2773" s="95"/>
      <c r="Y2773" s="95"/>
      <c r="Z2773" s="95"/>
      <c r="AA2773" s="95"/>
      <c r="AB2773" s="95"/>
      <c r="AC2773" s="95"/>
      <c r="AD2773" s="95"/>
    </row>
    <row r="2774" spans="1:30" ht="13.2">
      <c r="A2774" s="95"/>
      <c r="B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  <c r="U2774" s="95"/>
      <c r="V2774" s="95"/>
      <c r="W2774" s="95"/>
      <c r="X2774" s="95"/>
      <c r="Y2774" s="95"/>
      <c r="Z2774" s="95"/>
      <c r="AA2774" s="95"/>
      <c r="AB2774" s="95"/>
      <c r="AC2774" s="95"/>
      <c r="AD2774" s="95"/>
    </row>
    <row r="2775" spans="1:30" ht="13.2">
      <c r="A2775" s="95"/>
      <c r="B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  <c r="U2775" s="95"/>
      <c r="V2775" s="95"/>
      <c r="W2775" s="95"/>
      <c r="X2775" s="95"/>
      <c r="Y2775" s="95"/>
      <c r="Z2775" s="95"/>
      <c r="AA2775" s="95"/>
      <c r="AB2775" s="95"/>
      <c r="AC2775" s="95"/>
      <c r="AD2775" s="95"/>
    </row>
    <row r="2776" spans="1:30" ht="13.2">
      <c r="A2776" s="95"/>
      <c r="B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  <c r="U2776" s="95"/>
      <c r="V2776" s="95"/>
      <c r="W2776" s="95"/>
      <c r="X2776" s="95"/>
      <c r="Y2776" s="95"/>
      <c r="Z2776" s="95"/>
      <c r="AA2776" s="95"/>
      <c r="AB2776" s="95"/>
      <c r="AC2776" s="95"/>
      <c r="AD2776" s="95"/>
    </row>
    <row r="2777" spans="1:30" ht="13.2">
      <c r="A2777" s="95"/>
      <c r="B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  <c r="U2777" s="95"/>
      <c r="V2777" s="95"/>
      <c r="W2777" s="95"/>
      <c r="X2777" s="95"/>
      <c r="Y2777" s="95"/>
      <c r="Z2777" s="95"/>
      <c r="AA2777" s="95"/>
      <c r="AB2777" s="95"/>
      <c r="AC2777" s="95"/>
      <c r="AD2777" s="95"/>
    </row>
    <row r="2778" spans="1:30" ht="13.2">
      <c r="A2778" s="95"/>
      <c r="B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  <c r="U2778" s="95"/>
      <c r="V2778" s="95"/>
      <c r="W2778" s="95"/>
      <c r="X2778" s="95"/>
      <c r="Y2778" s="95"/>
      <c r="Z2778" s="95"/>
      <c r="AA2778" s="95"/>
      <c r="AB2778" s="95"/>
      <c r="AC2778" s="95"/>
      <c r="AD2778" s="95"/>
    </row>
    <row r="2779" spans="1:30" ht="13.2">
      <c r="A2779" s="95"/>
      <c r="B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  <c r="U2779" s="95"/>
      <c r="V2779" s="95"/>
      <c r="W2779" s="95"/>
      <c r="X2779" s="95"/>
      <c r="Y2779" s="95"/>
      <c r="Z2779" s="95"/>
      <c r="AA2779" s="95"/>
      <c r="AB2779" s="95"/>
      <c r="AC2779" s="95"/>
      <c r="AD2779" s="95"/>
    </row>
    <row r="2780" spans="1:30" ht="13.2">
      <c r="A2780" s="95"/>
      <c r="B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  <c r="U2780" s="95"/>
      <c r="V2780" s="95"/>
      <c r="W2780" s="95"/>
      <c r="X2780" s="95"/>
      <c r="Y2780" s="95"/>
      <c r="Z2780" s="95"/>
      <c r="AA2780" s="95"/>
      <c r="AB2780" s="95"/>
      <c r="AC2780" s="95"/>
      <c r="AD2780" s="95"/>
    </row>
    <row r="2781" spans="1:30" ht="13.2">
      <c r="A2781" s="95"/>
      <c r="B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  <c r="U2781" s="95"/>
      <c r="V2781" s="95"/>
      <c r="W2781" s="95"/>
      <c r="X2781" s="95"/>
      <c r="Y2781" s="95"/>
      <c r="Z2781" s="95"/>
      <c r="AA2781" s="95"/>
      <c r="AB2781" s="95"/>
      <c r="AC2781" s="95"/>
      <c r="AD2781" s="95"/>
    </row>
    <row r="2782" spans="1:30" ht="13.2">
      <c r="A2782" s="95"/>
      <c r="B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  <c r="U2782" s="95"/>
      <c r="V2782" s="95"/>
      <c r="W2782" s="95"/>
      <c r="X2782" s="95"/>
      <c r="Y2782" s="95"/>
      <c r="Z2782" s="95"/>
      <c r="AA2782" s="95"/>
      <c r="AB2782" s="95"/>
      <c r="AC2782" s="95"/>
      <c r="AD2782" s="95"/>
    </row>
    <row r="2783" spans="1:30" ht="13.2">
      <c r="A2783" s="95"/>
      <c r="B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  <c r="U2783" s="95"/>
      <c r="V2783" s="95"/>
      <c r="W2783" s="95"/>
      <c r="X2783" s="95"/>
      <c r="Y2783" s="95"/>
      <c r="Z2783" s="95"/>
      <c r="AA2783" s="95"/>
      <c r="AB2783" s="95"/>
      <c r="AC2783" s="95"/>
      <c r="AD2783" s="95"/>
    </row>
    <row r="2784" spans="1:30" ht="13.2">
      <c r="A2784" s="95"/>
      <c r="B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  <c r="U2784" s="95"/>
      <c r="V2784" s="95"/>
      <c r="W2784" s="95"/>
      <c r="X2784" s="95"/>
      <c r="Y2784" s="95"/>
      <c r="Z2784" s="95"/>
      <c r="AA2784" s="95"/>
      <c r="AB2784" s="95"/>
      <c r="AC2784" s="95"/>
      <c r="AD2784" s="95"/>
    </row>
    <row r="2785" spans="1:30" ht="13.2">
      <c r="A2785" s="95"/>
      <c r="B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  <c r="U2785" s="95"/>
      <c r="V2785" s="95"/>
      <c r="W2785" s="95"/>
      <c r="X2785" s="95"/>
      <c r="Y2785" s="95"/>
      <c r="Z2785" s="95"/>
      <c r="AA2785" s="95"/>
      <c r="AB2785" s="95"/>
      <c r="AC2785" s="95"/>
      <c r="AD2785" s="95"/>
    </row>
    <row r="2786" spans="1:30" ht="13.2">
      <c r="A2786" s="95"/>
      <c r="B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  <c r="U2786" s="95"/>
      <c r="V2786" s="95"/>
      <c r="W2786" s="95"/>
      <c r="X2786" s="95"/>
      <c r="Y2786" s="95"/>
      <c r="Z2786" s="95"/>
      <c r="AA2786" s="95"/>
      <c r="AB2786" s="95"/>
      <c r="AC2786" s="95"/>
      <c r="AD2786" s="95"/>
    </row>
    <row r="2787" spans="1:30" ht="13.2">
      <c r="A2787" s="95"/>
      <c r="B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  <c r="U2787" s="95"/>
      <c r="V2787" s="95"/>
      <c r="W2787" s="95"/>
      <c r="X2787" s="95"/>
      <c r="Y2787" s="95"/>
      <c r="Z2787" s="95"/>
      <c r="AA2787" s="95"/>
      <c r="AB2787" s="95"/>
      <c r="AC2787" s="95"/>
      <c r="AD2787" s="95"/>
    </row>
    <row r="2788" spans="1:30" ht="13.2">
      <c r="A2788" s="95"/>
      <c r="B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  <c r="U2788" s="95"/>
      <c r="V2788" s="95"/>
      <c r="W2788" s="95"/>
      <c r="X2788" s="95"/>
      <c r="Y2788" s="95"/>
      <c r="Z2788" s="95"/>
      <c r="AA2788" s="95"/>
      <c r="AB2788" s="95"/>
      <c r="AC2788" s="95"/>
      <c r="AD2788" s="95"/>
    </row>
    <row r="2789" spans="1:30" ht="13.2">
      <c r="A2789" s="95"/>
      <c r="B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  <c r="U2789" s="95"/>
      <c r="V2789" s="95"/>
      <c r="W2789" s="95"/>
      <c r="X2789" s="95"/>
      <c r="Y2789" s="95"/>
      <c r="Z2789" s="95"/>
      <c r="AA2789" s="95"/>
      <c r="AB2789" s="95"/>
      <c r="AC2789" s="95"/>
      <c r="AD2789" s="95"/>
    </row>
    <row r="2790" spans="1:30" ht="13.2">
      <c r="A2790" s="95"/>
      <c r="B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  <c r="U2790" s="95"/>
      <c r="V2790" s="95"/>
      <c r="W2790" s="95"/>
      <c r="X2790" s="95"/>
      <c r="Y2790" s="95"/>
      <c r="Z2790" s="95"/>
      <c r="AA2790" s="95"/>
      <c r="AB2790" s="95"/>
      <c r="AC2790" s="95"/>
      <c r="AD2790" s="95"/>
    </row>
    <row r="2791" spans="1:30" ht="13.2">
      <c r="A2791" s="95"/>
      <c r="B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  <c r="U2791" s="95"/>
      <c r="V2791" s="95"/>
      <c r="W2791" s="95"/>
      <c r="X2791" s="95"/>
      <c r="Y2791" s="95"/>
      <c r="Z2791" s="95"/>
      <c r="AA2791" s="95"/>
      <c r="AB2791" s="95"/>
      <c r="AC2791" s="95"/>
      <c r="AD2791" s="95"/>
    </row>
    <row r="2792" spans="1:30" ht="13.2">
      <c r="A2792" s="95"/>
      <c r="B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  <c r="U2792" s="95"/>
      <c r="V2792" s="95"/>
      <c r="W2792" s="95"/>
      <c r="X2792" s="95"/>
      <c r="Y2792" s="95"/>
      <c r="Z2792" s="95"/>
      <c r="AA2792" s="95"/>
      <c r="AB2792" s="95"/>
      <c r="AC2792" s="95"/>
      <c r="AD2792" s="95"/>
    </row>
    <row r="2793" spans="1:30" ht="13.2">
      <c r="A2793" s="95"/>
      <c r="B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  <c r="U2793" s="95"/>
      <c r="V2793" s="95"/>
      <c r="W2793" s="95"/>
      <c r="X2793" s="95"/>
      <c r="Y2793" s="95"/>
      <c r="Z2793" s="95"/>
      <c r="AA2793" s="95"/>
      <c r="AB2793" s="95"/>
      <c r="AC2793" s="95"/>
      <c r="AD2793" s="95"/>
    </row>
    <row r="2794" spans="1:30" ht="13.2">
      <c r="A2794" s="95"/>
      <c r="B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  <c r="U2794" s="95"/>
      <c r="V2794" s="95"/>
      <c r="W2794" s="95"/>
      <c r="X2794" s="95"/>
      <c r="Y2794" s="95"/>
      <c r="Z2794" s="95"/>
      <c r="AA2794" s="95"/>
      <c r="AB2794" s="95"/>
      <c r="AC2794" s="95"/>
      <c r="AD2794" s="95"/>
    </row>
    <row r="2795" spans="1:30" ht="13.2">
      <c r="A2795" s="95"/>
      <c r="B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  <c r="U2795" s="95"/>
      <c r="V2795" s="95"/>
      <c r="W2795" s="95"/>
      <c r="X2795" s="95"/>
      <c r="Y2795" s="95"/>
      <c r="Z2795" s="95"/>
      <c r="AA2795" s="95"/>
      <c r="AB2795" s="95"/>
      <c r="AC2795" s="95"/>
      <c r="AD2795" s="95"/>
    </row>
    <row r="2796" spans="1:30" ht="13.2">
      <c r="A2796" s="95"/>
      <c r="B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  <c r="U2796" s="95"/>
      <c r="V2796" s="95"/>
      <c r="W2796" s="95"/>
      <c r="X2796" s="95"/>
      <c r="Y2796" s="95"/>
      <c r="Z2796" s="95"/>
      <c r="AA2796" s="95"/>
      <c r="AB2796" s="95"/>
      <c r="AC2796" s="95"/>
      <c r="AD2796" s="95"/>
    </row>
    <row r="2797" spans="1:30" ht="13.2">
      <c r="A2797" s="95"/>
      <c r="B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  <c r="U2797" s="95"/>
      <c r="V2797" s="95"/>
      <c r="W2797" s="95"/>
      <c r="X2797" s="95"/>
      <c r="Y2797" s="95"/>
      <c r="Z2797" s="95"/>
      <c r="AA2797" s="95"/>
      <c r="AB2797" s="95"/>
      <c r="AC2797" s="95"/>
      <c r="AD2797" s="95"/>
    </row>
    <row r="2798" spans="1:30" ht="13.2">
      <c r="A2798" s="95"/>
      <c r="B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  <c r="U2798" s="95"/>
      <c r="V2798" s="95"/>
      <c r="W2798" s="95"/>
      <c r="X2798" s="95"/>
      <c r="Y2798" s="95"/>
      <c r="Z2798" s="95"/>
      <c r="AA2798" s="95"/>
      <c r="AB2798" s="95"/>
      <c r="AC2798" s="95"/>
      <c r="AD2798" s="95"/>
    </row>
    <row r="2799" spans="1:30" ht="13.2">
      <c r="A2799" s="95"/>
      <c r="B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  <c r="U2799" s="95"/>
      <c r="V2799" s="95"/>
      <c r="W2799" s="95"/>
      <c r="X2799" s="95"/>
      <c r="Y2799" s="95"/>
      <c r="Z2799" s="95"/>
      <c r="AA2799" s="95"/>
      <c r="AB2799" s="95"/>
      <c r="AC2799" s="95"/>
      <c r="AD2799" s="95"/>
    </row>
    <row r="2800" spans="1:30" ht="13.2">
      <c r="A2800" s="95"/>
      <c r="B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  <c r="U2800" s="95"/>
      <c r="V2800" s="95"/>
      <c r="W2800" s="95"/>
      <c r="X2800" s="95"/>
      <c r="Y2800" s="95"/>
      <c r="Z2800" s="95"/>
      <c r="AA2800" s="95"/>
      <c r="AB2800" s="95"/>
      <c r="AC2800" s="95"/>
      <c r="AD2800" s="95"/>
    </row>
    <row r="2801" spans="1:30" ht="13.2">
      <c r="A2801" s="95"/>
      <c r="B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  <c r="U2801" s="95"/>
      <c r="V2801" s="95"/>
      <c r="W2801" s="95"/>
      <c r="X2801" s="95"/>
      <c r="Y2801" s="95"/>
      <c r="Z2801" s="95"/>
      <c r="AA2801" s="95"/>
      <c r="AB2801" s="95"/>
      <c r="AC2801" s="95"/>
      <c r="AD2801" s="95"/>
    </row>
    <row r="2802" spans="1:30" ht="13.2">
      <c r="A2802" s="95"/>
      <c r="B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  <c r="U2802" s="95"/>
      <c r="V2802" s="95"/>
      <c r="W2802" s="95"/>
      <c r="X2802" s="95"/>
      <c r="Y2802" s="95"/>
      <c r="Z2802" s="95"/>
      <c r="AA2802" s="95"/>
      <c r="AB2802" s="95"/>
      <c r="AC2802" s="95"/>
      <c r="AD2802" s="95"/>
    </row>
    <row r="2803" spans="1:30" ht="13.2">
      <c r="A2803" s="95"/>
      <c r="B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  <c r="U2803" s="95"/>
      <c r="V2803" s="95"/>
      <c r="W2803" s="95"/>
      <c r="X2803" s="95"/>
      <c r="Y2803" s="95"/>
      <c r="Z2803" s="95"/>
      <c r="AA2803" s="95"/>
      <c r="AB2803" s="95"/>
      <c r="AC2803" s="95"/>
      <c r="AD2803" s="95"/>
    </row>
    <row r="2804" spans="1:30" ht="13.2">
      <c r="A2804" s="95"/>
      <c r="B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  <c r="U2804" s="95"/>
      <c r="V2804" s="95"/>
      <c r="W2804" s="95"/>
      <c r="X2804" s="95"/>
      <c r="Y2804" s="95"/>
      <c r="Z2804" s="95"/>
      <c r="AA2804" s="95"/>
      <c r="AB2804" s="95"/>
      <c r="AC2804" s="95"/>
      <c r="AD2804" s="95"/>
    </row>
    <row r="2805" spans="1:30" ht="13.2">
      <c r="A2805" s="95"/>
      <c r="B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  <c r="U2805" s="95"/>
      <c r="V2805" s="95"/>
      <c r="W2805" s="95"/>
      <c r="X2805" s="95"/>
      <c r="Y2805" s="95"/>
      <c r="Z2805" s="95"/>
      <c r="AA2805" s="95"/>
      <c r="AB2805" s="95"/>
      <c r="AC2805" s="95"/>
      <c r="AD2805" s="95"/>
    </row>
    <row r="2806" spans="1:30" ht="13.2">
      <c r="A2806" s="95"/>
      <c r="B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  <c r="U2806" s="95"/>
      <c r="V2806" s="95"/>
      <c r="W2806" s="95"/>
      <c r="X2806" s="95"/>
      <c r="Y2806" s="95"/>
      <c r="Z2806" s="95"/>
      <c r="AA2806" s="95"/>
      <c r="AB2806" s="95"/>
      <c r="AC2806" s="95"/>
      <c r="AD2806" s="95"/>
    </row>
    <row r="2807" spans="1:30" ht="13.2">
      <c r="A2807" s="95"/>
      <c r="B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  <c r="U2807" s="95"/>
      <c r="V2807" s="95"/>
      <c r="W2807" s="95"/>
      <c r="X2807" s="95"/>
      <c r="Y2807" s="95"/>
      <c r="Z2807" s="95"/>
      <c r="AA2807" s="95"/>
      <c r="AB2807" s="95"/>
      <c r="AC2807" s="95"/>
      <c r="AD2807" s="95"/>
    </row>
    <row r="2808" spans="1:30" ht="13.2">
      <c r="A2808" s="95"/>
      <c r="B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  <c r="U2808" s="95"/>
      <c r="V2808" s="95"/>
      <c r="W2808" s="95"/>
      <c r="X2808" s="95"/>
      <c r="Y2808" s="95"/>
      <c r="Z2808" s="95"/>
      <c r="AA2808" s="95"/>
      <c r="AB2808" s="95"/>
      <c r="AC2808" s="95"/>
      <c r="AD2808" s="95"/>
    </row>
    <row r="2809" spans="1:30" ht="13.2">
      <c r="A2809" s="95"/>
      <c r="B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  <c r="U2809" s="95"/>
      <c r="V2809" s="95"/>
      <c r="W2809" s="95"/>
      <c r="X2809" s="95"/>
      <c r="Y2809" s="95"/>
      <c r="Z2809" s="95"/>
      <c r="AA2809" s="95"/>
      <c r="AB2809" s="95"/>
      <c r="AC2809" s="95"/>
      <c r="AD2809" s="95"/>
    </row>
    <row r="2810" spans="1:30" ht="13.2">
      <c r="A2810" s="95"/>
      <c r="B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  <c r="U2810" s="95"/>
      <c r="V2810" s="95"/>
      <c r="W2810" s="95"/>
      <c r="X2810" s="95"/>
      <c r="Y2810" s="95"/>
      <c r="Z2810" s="95"/>
      <c r="AA2810" s="95"/>
      <c r="AB2810" s="95"/>
      <c r="AC2810" s="95"/>
      <c r="AD2810" s="95"/>
    </row>
    <row r="2811" spans="1:30" ht="13.2">
      <c r="A2811" s="95"/>
      <c r="B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  <c r="U2811" s="95"/>
      <c r="V2811" s="95"/>
      <c r="W2811" s="95"/>
      <c r="X2811" s="95"/>
      <c r="Y2811" s="95"/>
      <c r="Z2811" s="95"/>
      <c r="AA2811" s="95"/>
      <c r="AB2811" s="95"/>
      <c r="AC2811" s="95"/>
      <c r="AD2811" s="95"/>
    </row>
    <row r="2812" spans="1:30" ht="13.2">
      <c r="A2812" s="95"/>
      <c r="B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  <c r="U2812" s="95"/>
      <c r="V2812" s="95"/>
      <c r="W2812" s="95"/>
      <c r="X2812" s="95"/>
      <c r="Y2812" s="95"/>
      <c r="Z2812" s="95"/>
      <c r="AA2812" s="95"/>
      <c r="AB2812" s="95"/>
      <c r="AC2812" s="95"/>
      <c r="AD2812" s="95"/>
    </row>
    <row r="2813" spans="1:30" ht="13.2">
      <c r="A2813" s="95"/>
      <c r="B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  <c r="U2813" s="95"/>
      <c r="V2813" s="95"/>
      <c r="W2813" s="95"/>
      <c r="X2813" s="95"/>
      <c r="Y2813" s="95"/>
      <c r="Z2813" s="95"/>
      <c r="AA2813" s="95"/>
      <c r="AB2813" s="95"/>
      <c r="AC2813" s="95"/>
      <c r="AD2813" s="95"/>
    </row>
    <row r="2814" spans="1:30" ht="13.2">
      <c r="A2814" s="95"/>
      <c r="B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  <c r="U2814" s="95"/>
      <c r="V2814" s="95"/>
      <c r="W2814" s="95"/>
      <c r="X2814" s="95"/>
      <c r="Y2814" s="95"/>
      <c r="Z2814" s="95"/>
      <c r="AA2814" s="95"/>
      <c r="AB2814" s="95"/>
      <c r="AC2814" s="95"/>
      <c r="AD2814" s="95"/>
    </row>
    <row r="2815" spans="1:30" ht="13.2">
      <c r="A2815" s="95"/>
      <c r="B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  <c r="U2815" s="95"/>
      <c r="V2815" s="95"/>
      <c r="W2815" s="95"/>
      <c r="X2815" s="95"/>
      <c r="Y2815" s="95"/>
      <c r="Z2815" s="95"/>
      <c r="AA2815" s="95"/>
      <c r="AB2815" s="95"/>
      <c r="AC2815" s="95"/>
      <c r="AD2815" s="95"/>
    </row>
    <row r="2816" spans="1:30" ht="13.2">
      <c r="A2816" s="95"/>
      <c r="B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  <c r="U2816" s="95"/>
      <c r="V2816" s="95"/>
      <c r="W2816" s="95"/>
      <c r="X2816" s="95"/>
      <c r="Y2816" s="95"/>
      <c r="Z2816" s="95"/>
      <c r="AA2816" s="95"/>
      <c r="AB2816" s="95"/>
      <c r="AC2816" s="95"/>
      <c r="AD2816" s="95"/>
    </row>
    <row r="2817" spans="1:30" ht="13.2">
      <c r="A2817" s="95"/>
      <c r="B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  <c r="U2817" s="95"/>
      <c r="V2817" s="95"/>
      <c r="W2817" s="95"/>
      <c r="X2817" s="95"/>
      <c r="Y2817" s="95"/>
      <c r="Z2817" s="95"/>
      <c r="AA2817" s="95"/>
      <c r="AB2817" s="95"/>
      <c r="AC2817" s="95"/>
      <c r="AD2817" s="95"/>
    </row>
    <row r="2818" spans="1:30" ht="13.2">
      <c r="A2818" s="95"/>
      <c r="B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  <c r="U2818" s="95"/>
      <c r="V2818" s="95"/>
      <c r="W2818" s="95"/>
      <c r="X2818" s="95"/>
      <c r="Y2818" s="95"/>
      <c r="Z2818" s="95"/>
      <c r="AA2818" s="95"/>
      <c r="AB2818" s="95"/>
      <c r="AC2818" s="95"/>
      <c r="AD2818" s="95"/>
    </row>
    <row r="2819" spans="1:30" ht="13.2">
      <c r="A2819" s="95"/>
      <c r="B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  <c r="U2819" s="95"/>
      <c r="V2819" s="95"/>
      <c r="W2819" s="95"/>
      <c r="X2819" s="95"/>
      <c r="Y2819" s="95"/>
      <c r="Z2819" s="95"/>
      <c r="AA2819" s="95"/>
      <c r="AB2819" s="95"/>
      <c r="AC2819" s="95"/>
      <c r="AD2819" s="95"/>
    </row>
    <row r="2820" spans="1:30" ht="13.2">
      <c r="A2820" s="95"/>
      <c r="B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  <c r="U2820" s="95"/>
      <c r="V2820" s="95"/>
      <c r="W2820" s="95"/>
      <c r="X2820" s="95"/>
      <c r="Y2820" s="95"/>
      <c r="Z2820" s="95"/>
      <c r="AA2820" s="95"/>
      <c r="AB2820" s="95"/>
      <c r="AC2820" s="95"/>
      <c r="AD2820" s="95"/>
    </row>
    <row r="2821" spans="1:30" ht="13.2">
      <c r="A2821" s="95"/>
      <c r="B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  <c r="U2821" s="95"/>
      <c r="V2821" s="95"/>
      <c r="W2821" s="95"/>
      <c r="X2821" s="95"/>
      <c r="Y2821" s="95"/>
      <c r="Z2821" s="95"/>
      <c r="AA2821" s="95"/>
      <c r="AB2821" s="95"/>
      <c r="AC2821" s="95"/>
      <c r="AD2821" s="95"/>
    </row>
    <row r="2822" spans="1:30" ht="13.2">
      <c r="A2822" s="95"/>
      <c r="B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  <c r="U2822" s="95"/>
      <c r="V2822" s="95"/>
      <c r="W2822" s="95"/>
      <c r="X2822" s="95"/>
      <c r="Y2822" s="95"/>
      <c r="Z2822" s="95"/>
      <c r="AA2822" s="95"/>
      <c r="AB2822" s="95"/>
      <c r="AC2822" s="95"/>
      <c r="AD2822" s="95"/>
    </row>
    <row r="2823" spans="1:30" ht="13.2">
      <c r="A2823" s="95"/>
      <c r="B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  <c r="U2823" s="95"/>
      <c r="V2823" s="95"/>
      <c r="W2823" s="95"/>
      <c r="X2823" s="95"/>
      <c r="Y2823" s="95"/>
      <c r="Z2823" s="95"/>
      <c r="AA2823" s="95"/>
      <c r="AB2823" s="95"/>
      <c r="AC2823" s="95"/>
      <c r="AD2823" s="95"/>
    </row>
    <row r="2824" spans="1:30" ht="13.2">
      <c r="A2824" s="95"/>
      <c r="B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  <c r="U2824" s="95"/>
      <c r="V2824" s="95"/>
      <c r="W2824" s="95"/>
      <c r="X2824" s="95"/>
      <c r="Y2824" s="95"/>
      <c r="Z2824" s="95"/>
      <c r="AA2824" s="95"/>
      <c r="AB2824" s="95"/>
      <c r="AC2824" s="95"/>
      <c r="AD2824" s="95"/>
    </row>
    <row r="2825" spans="1:30" ht="13.2">
      <c r="A2825" s="95"/>
      <c r="B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  <c r="U2825" s="95"/>
      <c r="V2825" s="95"/>
      <c r="W2825" s="95"/>
      <c r="X2825" s="95"/>
      <c r="Y2825" s="95"/>
      <c r="Z2825" s="95"/>
      <c r="AA2825" s="95"/>
      <c r="AB2825" s="95"/>
      <c r="AC2825" s="95"/>
      <c r="AD2825" s="95"/>
    </row>
    <row r="2826" spans="1:30" ht="13.2">
      <c r="A2826" s="95"/>
      <c r="B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  <c r="U2826" s="95"/>
      <c r="V2826" s="95"/>
      <c r="W2826" s="95"/>
      <c r="X2826" s="95"/>
      <c r="Y2826" s="95"/>
      <c r="Z2826" s="95"/>
      <c r="AA2826" s="95"/>
      <c r="AB2826" s="95"/>
      <c r="AC2826" s="95"/>
      <c r="AD2826" s="95"/>
    </row>
    <row r="2827" spans="1:30" ht="13.2">
      <c r="A2827" s="95"/>
      <c r="B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  <c r="U2827" s="95"/>
      <c r="V2827" s="95"/>
      <c r="W2827" s="95"/>
      <c r="X2827" s="95"/>
      <c r="Y2827" s="95"/>
      <c r="Z2827" s="95"/>
      <c r="AA2827" s="95"/>
      <c r="AB2827" s="95"/>
      <c r="AC2827" s="95"/>
      <c r="AD2827" s="95"/>
    </row>
    <row r="2828" spans="1:30" ht="13.2">
      <c r="A2828" s="95"/>
      <c r="B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  <c r="U2828" s="95"/>
      <c r="V2828" s="95"/>
      <c r="W2828" s="95"/>
      <c r="X2828" s="95"/>
      <c r="Y2828" s="95"/>
      <c r="Z2828" s="95"/>
      <c r="AA2828" s="95"/>
      <c r="AB2828" s="95"/>
      <c r="AC2828" s="95"/>
      <c r="AD2828" s="95"/>
    </row>
    <row r="2829" spans="1:30" ht="13.2">
      <c r="A2829" s="95"/>
      <c r="B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  <c r="U2829" s="95"/>
      <c r="V2829" s="95"/>
      <c r="W2829" s="95"/>
      <c r="X2829" s="95"/>
      <c r="Y2829" s="95"/>
      <c r="Z2829" s="95"/>
      <c r="AA2829" s="95"/>
      <c r="AB2829" s="95"/>
      <c r="AC2829" s="95"/>
      <c r="AD2829" s="95"/>
    </row>
    <row r="2830" spans="1:30" ht="13.2">
      <c r="A2830" s="95"/>
      <c r="B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  <c r="U2830" s="95"/>
      <c r="V2830" s="95"/>
      <c r="W2830" s="95"/>
      <c r="X2830" s="95"/>
      <c r="Y2830" s="95"/>
      <c r="Z2830" s="95"/>
      <c r="AA2830" s="95"/>
      <c r="AB2830" s="95"/>
      <c r="AC2830" s="95"/>
      <c r="AD2830" s="95"/>
    </row>
    <row r="2831" spans="1:30" ht="13.2">
      <c r="A2831" s="95"/>
      <c r="B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  <c r="U2831" s="95"/>
      <c r="V2831" s="95"/>
      <c r="W2831" s="95"/>
      <c r="X2831" s="95"/>
      <c r="Y2831" s="95"/>
      <c r="Z2831" s="95"/>
      <c r="AA2831" s="95"/>
      <c r="AB2831" s="95"/>
      <c r="AC2831" s="95"/>
      <c r="AD2831" s="95"/>
    </row>
    <row r="2832" spans="1:30" ht="13.2">
      <c r="A2832" s="95"/>
      <c r="B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  <c r="U2832" s="95"/>
      <c r="V2832" s="95"/>
      <c r="W2832" s="95"/>
      <c r="X2832" s="95"/>
      <c r="Y2832" s="95"/>
      <c r="Z2832" s="95"/>
      <c r="AA2832" s="95"/>
      <c r="AB2832" s="95"/>
      <c r="AC2832" s="95"/>
      <c r="AD2832" s="95"/>
    </row>
    <row r="2833" spans="1:30" ht="13.2">
      <c r="A2833" s="95"/>
      <c r="B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  <c r="U2833" s="95"/>
      <c r="V2833" s="95"/>
      <c r="W2833" s="95"/>
      <c r="X2833" s="95"/>
      <c r="Y2833" s="95"/>
      <c r="Z2833" s="95"/>
      <c r="AA2833" s="95"/>
      <c r="AB2833" s="95"/>
      <c r="AC2833" s="95"/>
      <c r="AD2833" s="95"/>
    </row>
    <row r="2834" spans="1:30" ht="13.2">
      <c r="A2834" s="95"/>
      <c r="B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  <c r="U2834" s="95"/>
      <c r="V2834" s="95"/>
      <c r="W2834" s="95"/>
      <c r="X2834" s="95"/>
      <c r="Y2834" s="95"/>
      <c r="Z2834" s="95"/>
      <c r="AA2834" s="95"/>
      <c r="AB2834" s="95"/>
      <c r="AC2834" s="95"/>
      <c r="AD2834" s="95"/>
    </row>
    <row r="2835" spans="1:30" ht="13.2">
      <c r="A2835" s="95"/>
      <c r="B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  <c r="U2835" s="95"/>
      <c r="V2835" s="95"/>
      <c r="W2835" s="95"/>
      <c r="X2835" s="95"/>
      <c r="Y2835" s="95"/>
      <c r="Z2835" s="95"/>
      <c r="AA2835" s="95"/>
      <c r="AB2835" s="95"/>
      <c r="AC2835" s="95"/>
      <c r="AD2835" s="95"/>
    </row>
    <row r="2836" spans="1:30" ht="13.2">
      <c r="A2836" s="95"/>
      <c r="B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  <c r="U2836" s="95"/>
      <c r="V2836" s="95"/>
      <c r="W2836" s="95"/>
      <c r="X2836" s="95"/>
      <c r="Y2836" s="95"/>
      <c r="Z2836" s="95"/>
      <c r="AA2836" s="95"/>
      <c r="AB2836" s="95"/>
      <c r="AC2836" s="95"/>
      <c r="AD2836" s="95"/>
    </row>
    <row r="2837" spans="1:30" ht="13.2">
      <c r="A2837" s="95"/>
      <c r="B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  <c r="U2837" s="95"/>
      <c r="V2837" s="95"/>
      <c r="W2837" s="95"/>
      <c r="X2837" s="95"/>
      <c r="Y2837" s="95"/>
      <c r="Z2837" s="95"/>
      <c r="AA2837" s="95"/>
      <c r="AB2837" s="95"/>
      <c r="AC2837" s="95"/>
      <c r="AD2837" s="95"/>
    </row>
    <row r="2838" spans="1:30" ht="13.2">
      <c r="A2838" s="95"/>
      <c r="B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  <c r="U2838" s="95"/>
      <c r="V2838" s="95"/>
      <c r="W2838" s="95"/>
      <c r="X2838" s="95"/>
      <c r="Y2838" s="95"/>
      <c r="Z2838" s="95"/>
      <c r="AA2838" s="95"/>
      <c r="AB2838" s="95"/>
      <c r="AC2838" s="95"/>
      <c r="AD2838" s="95"/>
    </row>
    <row r="2839" spans="1:30" ht="13.2">
      <c r="A2839" s="95"/>
      <c r="B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  <c r="U2839" s="95"/>
      <c r="V2839" s="95"/>
      <c r="W2839" s="95"/>
      <c r="X2839" s="95"/>
      <c r="Y2839" s="95"/>
      <c r="Z2839" s="95"/>
      <c r="AA2839" s="95"/>
      <c r="AB2839" s="95"/>
      <c r="AC2839" s="95"/>
      <c r="AD2839" s="95"/>
    </row>
    <row r="2840" spans="1:30" ht="13.2">
      <c r="A2840" s="95"/>
      <c r="B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  <c r="U2840" s="95"/>
      <c r="V2840" s="95"/>
      <c r="W2840" s="95"/>
      <c r="X2840" s="95"/>
      <c r="Y2840" s="95"/>
      <c r="Z2840" s="95"/>
      <c r="AA2840" s="95"/>
      <c r="AB2840" s="95"/>
      <c r="AC2840" s="95"/>
      <c r="AD2840" s="95"/>
    </row>
    <row r="2841" spans="1:30" ht="13.2">
      <c r="A2841" s="95"/>
      <c r="B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  <c r="U2841" s="95"/>
      <c r="V2841" s="95"/>
      <c r="W2841" s="95"/>
      <c r="X2841" s="95"/>
      <c r="Y2841" s="95"/>
      <c r="Z2841" s="95"/>
      <c r="AA2841" s="95"/>
      <c r="AB2841" s="95"/>
      <c r="AC2841" s="95"/>
      <c r="AD2841" s="95"/>
    </row>
    <row r="2842" spans="1:30" ht="13.2">
      <c r="A2842" s="95"/>
      <c r="B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  <c r="U2842" s="95"/>
      <c r="V2842" s="95"/>
      <c r="W2842" s="95"/>
      <c r="X2842" s="95"/>
      <c r="Y2842" s="95"/>
      <c r="Z2842" s="95"/>
      <c r="AA2842" s="95"/>
      <c r="AB2842" s="95"/>
      <c r="AC2842" s="95"/>
      <c r="AD2842" s="95"/>
    </row>
    <row r="2843" spans="1:30" ht="13.2">
      <c r="A2843" s="95"/>
      <c r="B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  <c r="U2843" s="95"/>
      <c r="V2843" s="95"/>
      <c r="W2843" s="95"/>
      <c r="X2843" s="95"/>
      <c r="Y2843" s="95"/>
      <c r="Z2843" s="95"/>
      <c r="AA2843" s="95"/>
      <c r="AB2843" s="95"/>
      <c r="AC2843" s="95"/>
      <c r="AD2843" s="95"/>
    </row>
    <row r="2844" spans="1:30" ht="13.2">
      <c r="A2844" s="95"/>
      <c r="B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  <c r="U2844" s="95"/>
      <c r="V2844" s="95"/>
      <c r="W2844" s="95"/>
      <c r="X2844" s="95"/>
      <c r="Y2844" s="95"/>
      <c r="Z2844" s="95"/>
      <c r="AA2844" s="95"/>
      <c r="AB2844" s="95"/>
      <c r="AC2844" s="95"/>
      <c r="AD2844" s="95"/>
    </row>
    <row r="2845" spans="1:30" ht="13.2">
      <c r="A2845" s="95"/>
      <c r="B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  <c r="U2845" s="95"/>
      <c r="V2845" s="95"/>
      <c r="W2845" s="95"/>
      <c r="X2845" s="95"/>
      <c r="Y2845" s="95"/>
      <c r="Z2845" s="95"/>
      <c r="AA2845" s="95"/>
      <c r="AB2845" s="95"/>
      <c r="AC2845" s="95"/>
      <c r="AD2845" s="95"/>
    </row>
    <row r="2846" spans="1:30" ht="13.2">
      <c r="A2846" s="95"/>
      <c r="B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  <c r="U2846" s="95"/>
      <c r="V2846" s="95"/>
      <c r="W2846" s="95"/>
      <c r="X2846" s="95"/>
      <c r="Y2846" s="95"/>
      <c r="Z2846" s="95"/>
      <c r="AA2846" s="95"/>
      <c r="AB2846" s="95"/>
      <c r="AC2846" s="95"/>
      <c r="AD2846" s="95"/>
    </row>
    <row r="2847" spans="1:30" ht="13.2">
      <c r="A2847" s="95"/>
      <c r="B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  <c r="U2847" s="95"/>
      <c r="V2847" s="95"/>
      <c r="W2847" s="95"/>
      <c r="X2847" s="95"/>
      <c r="Y2847" s="95"/>
      <c r="Z2847" s="95"/>
      <c r="AA2847" s="95"/>
      <c r="AB2847" s="95"/>
      <c r="AC2847" s="95"/>
      <c r="AD2847" s="95"/>
    </row>
    <row r="2848" spans="1:30" ht="13.2">
      <c r="A2848" s="95"/>
      <c r="B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  <c r="U2848" s="95"/>
      <c r="V2848" s="95"/>
      <c r="W2848" s="95"/>
      <c r="X2848" s="95"/>
      <c r="Y2848" s="95"/>
      <c r="Z2848" s="95"/>
      <c r="AA2848" s="95"/>
      <c r="AB2848" s="95"/>
      <c r="AC2848" s="95"/>
      <c r="AD2848" s="95"/>
    </row>
    <row r="2849" spans="1:30" ht="13.2">
      <c r="A2849" s="95"/>
      <c r="B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  <c r="U2849" s="95"/>
      <c r="V2849" s="95"/>
      <c r="W2849" s="95"/>
      <c r="X2849" s="95"/>
      <c r="Y2849" s="95"/>
      <c r="Z2849" s="95"/>
      <c r="AA2849" s="95"/>
      <c r="AB2849" s="95"/>
      <c r="AC2849" s="95"/>
      <c r="AD2849" s="95"/>
    </row>
    <row r="2850" spans="1:30" ht="13.2">
      <c r="A2850" s="95"/>
      <c r="B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  <c r="U2850" s="95"/>
      <c r="V2850" s="95"/>
      <c r="W2850" s="95"/>
      <c r="X2850" s="95"/>
      <c r="Y2850" s="95"/>
      <c r="Z2850" s="95"/>
      <c r="AA2850" s="95"/>
      <c r="AB2850" s="95"/>
      <c r="AC2850" s="95"/>
      <c r="AD2850" s="95"/>
    </row>
    <row r="2851" spans="1:30" ht="13.2">
      <c r="A2851" s="95"/>
      <c r="B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  <c r="U2851" s="95"/>
      <c r="V2851" s="95"/>
      <c r="W2851" s="95"/>
      <c r="X2851" s="95"/>
      <c r="Y2851" s="95"/>
      <c r="Z2851" s="95"/>
      <c r="AA2851" s="95"/>
      <c r="AB2851" s="95"/>
      <c r="AC2851" s="95"/>
      <c r="AD2851" s="95"/>
    </row>
    <row r="2852" spans="1:30" ht="13.2">
      <c r="A2852" s="95"/>
      <c r="B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  <c r="U2852" s="95"/>
      <c r="V2852" s="95"/>
      <c r="W2852" s="95"/>
      <c r="X2852" s="95"/>
      <c r="Y2852" s="95"/>
      <c r="Z2852" s="95"/>
      <c r="AA2852" s="95"/>
      <c r="AB2852" s="95"/>
      <c r="AC2852" s="95"/>
      <c r="AD2852" s="95"/>
    </row>
    <row r="2853" spans="1:30" ht="13.2">
      <c r="A2853" s="95"/>
      <c r="B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  <c r="U2853" s="95"/>
      <c r="V2853" s="95"/>
      <c r="W2853" s="95"/>
      <c r="X2853" s="95"/>
      <c r="Y2853" s="95"/>
      <c r="Z2853" s="95"/>
      <c r="AA2853" s="95"/>
      <c r="AB2853" s="95"/>
      <c r="AC2853" s="95"/>
      <c r="AD2853" s="95"/>
    </row>
    <row r="2854" spans="1:30" ht="13.2">
      <c r="A2854" s="95"/>
      <c r="B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  <c r="U2854" s="95"/>
      <c r="V2854" s="95"/>
      <c r="W2854" s="95"/>
      <c r="X2854" s="95"/>
      <c r="Y2854" s="95"/>
      <c r="Z2854" s="95"/>
      <c r="AA2854" s="95"/>
      <c r="AB2854" s="95"/>
      <c r="AC2854" s="95"/>
      <c r="AD2854" s="95"/>
    </row>
    <row r="2855" spans="1:30" ht="13.2">
      <c r="A2855" s="95"/>
      <c r="B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  <c r="U2855" s="95"/>
      <c r="V2855" s="95"/>
      <c r="W2855" s="95"/>
      <c r="X2855" s="95"/>
      <c r="Y2855" s="95"/>
      <c r="Z2855" s="95"/>
      <c r="AA2855" s="95"/>
      <c r="AB2855" s="95"/>
      <c r="AC2855" s="95"/>
      <c r="AD2855" s="95"/>
    </row>
    <row r="2856" spans="1:30" ht="13.2">
      <c r="A2856" s="95"/>
      <c r="B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  <c r="U2856" s="95"/>
      <c r="V2856" s="95"/>
      <c r="W2856" s="95"/>
      <c r="X2856" s="95"/>
      <c r="Y2856" s="95"/>
      <c r="Z2856" s="95"/>
      <c r="AA2856" s="95"/>
      <c r="AB2856" s="95"/>
      <c r="AC2856" s="95"/>
      <c r="AD2856" s="95"/>
    </row>
    <row r="2857" spans="1:30" ht="13.2">
      <c r="A2857" s="95"/>
      <c r="B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  <c r="U2857" s="95"/>
      <c r="V2857" s="95"/>
      <c r="W2857" s="95"/>
      <c r="X2857" s="95"/>
      <c r="Y2857" s="95"/>
      <c r="Z2857" s="95"/>
      <c r="AA2857" s="95"/>
      <c r="AB2857" s="95"/>
      <c r="AC2857" s="95"/>
      <c r="AD2857" s="95"/>
    </row>
    <row r="2858" spans="1:30" ht="13.2">
      <c r="A2858" s="95"/>
      <c r="B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  <c r="U2858" s="95"/>
      <c r="V2858" s="95"/>
      <c r="W2858" s="95"/>
      <c r="X2858" s="95"/>
      <c r="Y2858" s="95"/>
      <c r="Z2858" s="95"/>
      <c r="AA2858" s="95"/>
      <c r="AB2858" s="95"/>
      <c r="AC2858" s="95"/>
      <c r="AD2858" s="95"/>
    </row>
    <row r="2859" spans="1:30" ht="13.2">
      <c r="A2859" s="95"/>
      <c r="B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  <c r="U2859" s="95"/>
      <c r="V2859" s="95"/>
      <c r="W2859" s="95"/>
      <c r="X2859" s="95"/>
      <c r="Y2859" s="95"/>
      <c r="Z2859" s="95"/>
      <c r="AA2859" s="95"/>
      <c r="AB2859" s="95"/>
      <c r="AC2859" s="95"/>
      <c r="AD2859" s="95"/>
    </row>
    <row r="2860" spans="1:30" ht="13.2">
      <c r="A2860" s="95"/>
      <c r="B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  <c r="U2860" s="95"/>
      <c r="V2860" s="95"/>
      <c r="W2860" s="95"/>
      <c r="X2860" s="95"/>
      <c r="Y2860" s="95"/>
      <c r="Z2860" s="95"/>
      <c r="AA2860" s="95"/>
      <c r="AB2860" s="95"/>
      <c r="AC2860" s="95"/>
      <c r="AD2860" s="95"/>
    </row>
    <row r="2861" spans="1:30" ht="13.2">
      <c r="A2861" s="95"/>
      <c r="B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  <c r="U2861" s="95"/>
      <c r="V2861" s="95"/>
      <c r="W2861" s="95"/>
      <c r="X2861" s="95"/>
      <c r="Y2861" s="95"/>
      <c r="Z2861" s="95"/>
      <c r="AA2861" s="95"/>
      <c r="AB2861" s="95"/>
      <c r="AC2861" s="95"/>
      <c r="AD2861" s="95"/>
    </row>
    <row r="2862" spans="1:30" ht="13.2">
      <c r="A2862" s="95"/>
      <c r="B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  <c r="U2862" s="95"/>
      <c r="V2862" s="95"/>
      <c r="W2862" s="95"/>
      <c r="X2862" s="95"/>
      <c r="Y2862" s="95"/>
      <c r="Z2862" s="95"/>
      <c r="AA2862" s="95"/>
      <c r="AB2862" s="95"/>
      <c r="AC2862" s="95"/>
      <c r="AD2862" s="95"/>
    </row>
    <row r="2863" spans="1:30" ht="13.2">
      <c r="A2863" s="95"/>
      <c r="B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  <c r="U2863" s="95"/>
      <c r="V2863" s="95"/>
      <c r="W2863" s="95"/>
      <c r="X2863" s="95"/>
      <c r="Y2863" s="95"/>
      <c r="Z2863" s="95"/>
      <c r="AA2863" s="95"/>
      <c r="AB2863" s="95"/>
      <c r="AC2863" s="95"/>
      <c r="AD2863" s="95"/>
    </row>
    <row r="2864" spans="1:30" ht="13.2">
      <c r="A2864" s="95"/>
      <c r="B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  <c r="U2864" s="95"/>
      <c r="V2864" s="95"/>
      <c r="W2864" s="95"/>
      <c r="X2864" s="95"/>
      <c r="Y2864" s="95"/>
      <c r="Z2864" s="95"/>
      <c r="AA2864" s="95"/>
      <c r="AB2864" s="95"/>
      <c r="AC2864" s="95"/>
      <c r="AD2864" s="95"/>
    </row>
    <row r="2865" spans="1:30" ht="13.2">
      <c r="A2865" s="95"/>
      <c r="B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  <c r="U2865" s="95"/>
      <c r="V2865" s="95"/>
      <c r="W2865" s="95"/>
      <c r="X2865" s="95"/>
      <c r="Y2865" s="95"/>
      <c r="Z2865" s="95"/>
      <c r="AA2865" s="95"/>
      <c r="AB2865" s="95"/>
      <c r="AC2865" s="95"/>
      <c r="AD2865" s="95"/>
    </row>
    <row r="2866" spans="1:30" ht="13.2">
      <c r="A2866" s="95"/>
      <c r="B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  <c r="U2866" s="95"/>
      <c r="V2866" s="95"/>
      <c r="W2866" s="95"/>
      <c r="X2866" s="95"/>
      <c r="Y2866" s="95"/>
      <c r="Z2866" s="95"/>
      <c r="AA2866" s="95"/>
      <c r="AB2866" s="95"/>
      <c r="AC2866" s="95"/>
      <c r="AD2866" s="95"/>
    </row>
    <row r="2867" spans="1:30" ht="13.2">
      <c r="A2867" s="95"/>
      <c r="B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  <c r="U2867" s="95"/>
      <c r="V2867" s="95"/>
      <c r="W2867" s="95"/>
      <c r="X2867" s="95"/>
      <c r="Y2867" s="95"/>
      <c r="Z2867" s="95"/>
      <c r="AA2867" s="95"/>
      <c r="AB2867" s="95"/>
      <c r="AC2867" s="95"/>
      <c r="AD2867" s="95"/>
    </row>
    <row r="2868" spans="1:30" ht="13.2">
      <c r="A2868" s="95"/>
      <c r="B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  <c r="U2868" s="95"/>
      <c r="V2868" s="95"/>
      <c r="W2868" s="95"/>
      <c r="X2868" s="95"/>
      <c r="Y2868" s="95"/>
      <c r="Z2868" s="95"/>
      <c r="AA2868" s="95"/>
      <c r="AB2868" s="95"/>
      <c r="AC2868" s="95"/>
      <c r="AD2868" s="95"/>
    </row>
    <row r="2869" spans="1:30" ht="13.2">
      <c r="A2869" s="95"/>
      <c r="B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  <c r="U2869" s="95"/>
      <c r="V2869" s="95"/>
      <c r="W2869" s="95"/>
      <c r="X2869" s="95"/>
      <c r="Y2869" s="95"/>
      <c r="Z2869" s="95"/>
      <c r="AA2869" s="95"/>
      <c r="AB2869" s="95"/>
      <c r="AC2869" s="95"/>
      <c r="AD2869" s="95"/>
    </row>
    <row r="2870" spans="1:30" ht="13.2">
      <c r="A2870" s="95"/>
      <c r="B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  <c r="U2870" s="95"/>
      <c r="V2870" s="95"/>
      <c r="W2870" s="95"/>
      <c r="X2870" s="95"/>
      <c r="Y2870" s="95"/>
      <c r="Z2870" s="95"/>
      <c r="AA2870" s="95"/>
      <c r="AB2870" s="95"/>
      <c r="AC2870" s="95"/>
      <c r="AD2870" s="95"/>
    </row>
    <row r="2871" spans="1:30" ht="13.2">
      <c r="A2871" s="95"/>
      <c r="B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  <c r="U2871" s="95"/>
      <c r="V2871" s="95"/>
      <c r="W2871" s="95"/>
      <c r="X2871" s="95"/>
      <c r="Y2871" s="95"/>
      <c r="Z2871" s="95"/>
      <c r="AA2871" s="95"/>
      <c r="AB2871" s="95"/>
      <c r="AC2871" s="95"/>
      <c r="AD2871" s="95"/>
    </row>
    <row r="2872" spans="1:30" ht="13.2">
      <c r="A2872" s="95"/>
      <c r="B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  <c r="U2872" s="95"/>
      <c r="V2872" s="95"/>
      <c r="W2872" s="95"/>
      <c r="X2872" s="95"/>
      <c r="Y2872" s="95"/>
      <c r="Z2872" s="95"/>
      <c r="AA2872" s="95"/>
      <c r="AB2872" s="95"/>
      <c r="AC2872" s="95"/>
      <c r="AD2872" s="95"/>
    </row>
    <row r="2873" spans="1:30" ht="13.2">
      <c r="A2873" s="95"/>
      <c r="B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  <c r="U2873" s="95"/>
      <c r="V2873" s="95"/>
      <c r="W2873" s="95"/>
      <c r="X2873" s="95"/>
      <c r="Y2873" s="95"/>
      <c r="Z2873" s="95"/>
      <c r="AA2873" s="95"/>
      <c r="AB2873" s="95"/>
      <c r="AC2873" s="95"/>
      <c r="AD2873" s="95"/>
    </row>
    <row r="2874" spans="1:30" ht="13.2">
      <c r="A2874" s="95"/>
      <c r="B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  <c r="U2874" s="95"/>
      <c r="V2874" s="95"/>
      <c r="W2874" s="95"/>
      <c r="X2874" s="95"/>
      <c r="Y2874" s="95"/>
      <c r="Z2874" s="95"/>
      <c r="AA2874" s="95"/>
      <c r="AB2874" s="95"/>
      <c r="AC2874" s="95"/>
      <c r="AD2874" s="95"/>
    </row>
    <row r="2875" spans="1:30" ht="13.2">
      <c r="A2875" s="95"/>
      <c r="B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  <c r="U2875" s="95"/>
      <c r="V2875" s="95"/>
      <c r="W2875" s="95"/>
      <c r="X2875" s="95"/>
      <c r="Y2875" s="95"/>
      <c r="Z2875" s="95"/>
      <c r="AA2875" s="95"/>
      <c r="AB2875" s="95"/>
      <c r="AC2875" s="95"/>
      <c r="AD2875" s="95"/>
    </row>
    <row r="2876" spans="1:30" ht="13.2">
      <c r="A2876" s="95"/>
      <c r="B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  <c r="U2876" s="95"/>
      <c r="V2876" s="95"/>
      <c r="W2876" s="95"/>
      <c r="X2876" s="95"/>
      <c r="Y2876" s="95"/>
      <c r="Z2876" s="95"/>
      <c r="AA2876" s="95"/>
      <c r="AB2876" s="95"/>
      <c r="AC2876" s="95"/>
      <c r="AD2876" s="95"/>
    </row>
    <row r="2877" spans="1:30" ht="13.2">
      <c r="A2877" s="95"/>
      <c r="B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  <c r="U2877" s="95"/>
      <c r="V2877" s="95"/>
      <c r="W2877" s="95"/>
      <c r="X2877" s="95"/>
      <c r="Y2877" s="95"/>
      <c r="Z2877" s="95"/>
      <c r="AA2877" s="95"/>
      <c r="AB2877" s="95"/>
      <c r="AC2877" s="95"/>
      <c r="AD2877" s="95"/>
    </row>
    <row r="2878" spans="1:30" ht="13.2">
      <c r="A2878" s="95"/>
      <c r="B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  <c r="U2878" s="95"/>
      <c r="V2878" s="95"/>
      <c r="W2878" s="95"/>
      <c r="X2878" s="95"/>
      <c r="Y2878" s="95"/>
      <c r="Z2878" s="95"/>
      <c r="AA2878" s="95"/>
      <c r="AB2878" s="95"/>
      <c r="AC2878" s="95"/>
      <c r="AD2878" s="95"/>
    </row>
    <row r="2879" spans="1:30" ht="13.2">
      <c r="A2879" s="95"/>
      <c r="B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  <c r="U2879" s="95"/>
      <c r="V2879" s="95"/>
      <c r="W2879" s="95"/>
      <c r="X2879" s="95"/>
      <c r="Y2879" s="95"/>
      <c r="Z2879" s="95"/>
      <c r="AA2879" s="95"/>
      <c r="AB2879" s="95"/>
      <c r="AC2879" s="95"/>
      <c r="AD2879" s="95"/>
    </row>
    <row r="2880" spans="1:30" ht="13.2">
      <c r="A2880" s="95"/>
      <c r="B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  <c r="U2880" s="95"/>
      <c r="V2880" s="95"/>
      <c r="W2880" s="95"/>
      <c r="X2880" s="95"/>
      <c r="Y2880" s="95"/>
      <c r="Z2880" s="95"/>
      <c r="AA2880" s="95"/>
      <c r="AB2880" s="95"/>
      <c r="AC2880" s="95"/>
      <c r="AD2880" s="95"/>
    </row>
    <row r="2881" spans="1:30" ht="13.2">
      <c r="A2881" s="95"/>
      <c r="B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  <c r="U2881" s="95"/>
      <c r="V2881" s="95"/>
      <c r="W2881" s="95"/>
      <c r="X2881" s="95"/>
      <c r="Y2881" s="95"/>
      <c r="Z2881" s="95"/>
      <c r="AA2881" s="95"/>
      <c r="AB2881" s="95"/>
      <c r="AC2881" s="95"/>
      <c r="AD2881" s="95"/>
    </row>
    <row r="2882" spans="1:30" ht="13.2">
      <c r="A2882" s="95"/>
      <c r="B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  <c r="U2882" s="95"/>
      <c r="V2882" s="95"/>
      <c r="W2882" s="95"/>
      <c r="X2882" s="95"/>
      <c r="Y2882" s="95"/>
      <c r="Z2882" s="95"/>
      <c r="AA2882" s="95"/>
      <c r="AB2882" s="95"/>
      <c r="AC2882" s="95"/>
      <c r="AD2882" s="95"/>
    </row>
    <row r="2883" spans="1:30" ht="13.2">
      <c r="A2883" s="95"/>
      <c r="B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  <c r="U2883" s="95"/>
      <c r="V2883" s="95"/>
      <c r="W2883" s="95"/>
      <c r="X2883" s="95"/>
      <c r="Y2883" s="95"/>
      <c r="Z2883" s="95"/>
      <c r="AA2883" s="95"/>
      <c r="AB2883" s="95"/>
      <c r="AC2883" s="95"/>
      <c r="AD2883" s="95"/>
    </row>
    <row r="2884" spans="1:30" ht="13.2">
      <c r="A2884" s="95"/>
      <c r="B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  <c r="U2884" s="95"/>
      <c r="V2884" s="95"/>
      <c r="W2884" s="95"/>
      <c r="X2884" s="95"/>
      <c r="Y2884" s="95"/>
      <c r="Z2884" s="95"/>
      <c r="AA2884" s="95"/>
      <c r="AB2884" s="95"/>
      <c r="AC2884" s="95"/>
      <c r="AD2884" s="95"/>
    </row>
    <row r="2885" spans="1:30" ht="13.2">
      <c r="A2885" s="95"/>
      <c r="B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  <c r="U2885" s="95"/>
      <c r="V2885" s="95"/>
      <c r="W2885" s="95"/>
      <c r="X2885" s="95"/>
      <c r="Y2885" s="95"/>
      <c r="Z2885" s="95"/>
      <c r="AA2885" s="95"/>
      <c r="AB2885" s="95"/>
      <c r="AC2885" s="95"/>
      <c r="AD2885" s="95"/>
    </row>
    <row r="2886" spans="1:30" ht="13.2">
      <c r="A2886" s="95"/>
      <c r="B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  <c r="U2886" s="95"/>
      <c r="V2886" s="95"/>
      <c r="W2886" s="95"/>
      <c r="X2886" s="95"/>
      <c r="Y2886" s="95"/>
      <c r="Z2886" s="95"/>
      <c r="AA2886" s="95"/>
      <c r="AB2886" s="95"/>
      <c r="AC2886" s="95"/>
      <c r="AD2886" s="95"/>
    </row>
    <row r="2887" spans="1:30" ht="13.2">
      <c r="A2887" s="95"/>
      <c r="B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  <c r="U2887" s="95"/>
      <c r="V2887" s="95"/>
      <c r="W2887" s="95"/>
      <c r="X2887" s="95"/>
      <c r="Y2887" s="95"/>
      <c r="Z2887" s="95"/>
      <c r="AA2887" s="95"/>
      <c r="AB2887" s="95"/>
      <c r="AC2887" s="95"/>
      <c r="AD2887" s="95"/>
    </row>
    <row r="2888" spans="1:30" ht="13.2">
      <c r="A2888" s="95"/>
      <c r="B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  <c r="U2888" s="95"/>
      <c r="V2888" s="95"/>
      <c r="W2888" s="95"/>
      <c r="X2888" s="95"/>
      <c r="Y2888" s="95"/>
      <c r="Z2888" s="95"/>
      <c r="AA2888" s="95"/>
      <c r="AB2888" s="95"/>
      <c r="AC2888" s="95"/>
      <c r="AD2888" s="95"/>
    </row>
    <row r="2889" spans="1:30" ht="13.2">
      <c r="A2889" s="95"/>
      <c r="B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  <c r="U2889" s="95"/>
      <c r="V2889" s="95"/>
      <c r="W2889" s="95"/>
      <c r="X2889" s="95"/>
      <c r="Y2889" s="95"/>
      <c r="Z2889" s="95"/>
      <c r="AA2889" s="95"/>
      <c r="AB2889" s="95"/>
      <c r="AC2889" s="95"/>
      <c r="AD2889" s="95"/>
    </row>
    <row r="2890" spans="1:30" ht="13.2">
      <c r="A2890" s="95"/>
      <c r="B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  <c r="U2890" s="95"/>
      <c r="V2890" s="95"/>
      <c r="W2890" s="95"/>
      <c r="X2890" s="95"/>
      <c r="Y2890" s="95"/>
      <c r="Z2890" s="95"/>
      <c r="AA2890" s="95"/>
      <c r="AB2890" s="95"/>
      <c r="AC2890" s="95"/>
      <c r="AD2890" s="95"/>
    </row>
    <row r="2891" spans="1:30" ht="13.2">
      <c r="A2891" s="95"/>
      <c r="B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  <c r="U2891" s="95"/>
      <c r="V2891" s="95"/>
      <c r="W2891" s="95"/>
      <c r="X2891" s="95"/>
      <c r="Y2891" s="95"/>
      <c r="Z2891" s="95"/>
      <c r="AA2891" s="95"/>
      <c r="AB2891" s="95"/>
      <c r="AC2891" s="95"/>
      <c r="AD2891" s="95"/>
    </row>
    <row r="2892" spans="1:30" ht="13.2">
      <c r="A2892" s="95"/>
      <c r="B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  <c r="U2892" s="95"/>
      <c r="V2892" s="95"/>
      <c r="W2892" s="95"/>
      <c r="X2892" s="95"/>
      <c r="Y2892" s="95"/>
      <c r="Z2892" s="95"/>
      <c r="AA2892" s="95"/>
      <c r="AB2892" s="95"/>
      <c r="AC2892" s="95"/>
      <c r="AD2892" s="95"/>
    </row>
    <row r="2893" spans="1:30" ht="13.2">
      <c r="A2893" s="95"/>
      <c r="B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  <c r="U2893" s="95"/>
      <c r="V2893" s="95"/>
      <c r="W2893" s="95"/>
      <c r="X2893" s="95"/>
      <c r="Y2893" s="95"/>
      <c r="Z2893" s="95"/>
      <c r="AA2893" s="95"/>
      <c r="AB2893" s="95"/>
      <c r="AC2893" s="95"/>
      <c r="AD2893" s="95"/>
    </row>
    <row r="2894" spans="1:30" ht="13.2">
      <c r="A2894" s="95"/>
      <c r="B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  <c r="U2894" s="95"/>
      <c r="V2894" s="95"/>
      <c r="W2894" s="95"/>
      <c r="X2894" s="95"/>
      <c r="Y2894" s="95"/>
      <c r="Z2894" s="95"/>
      <c r="AA2894" s="95"/>
      <c r="AB2894" s="95"/>
      <c r="AC2894" s="95"/>
      <c r="AD2894" s="95"/>
    </row>
    <row r="2895" spans="1:30" ht="13.2">
      <c r="A2895" s="95"/>
      <c r="B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  <c r="U2895" s="95"/>
      <c r="V2895" s="95"/>
      <c r="W2895" s="95"/>
      <c r="X2895" s="95"/>
      <c r="Y2895" s="95"/>
      <c r="Z2895" s="95"/>
      <c r="AA2895" s="95"/>
      <c r="AB2895" s="95"/>
      <c r="AC2895" s="95"/>
      <c r="AD2895" s="95"/>
    </row>
    <row r="2896" spans="1:30" ht="13.2">
      <c r="A2896" s="95"/>
      <c r="B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  <c r="U2896" s="95"/>
      <c r="V2896" s="95"/>
      <c r="W2896" s="95"/>
      <c r="X2896" s="95"/>
      <c r="Y2896" s="95"/>
      <c r="Z2896" s="95"/>
      <c r="AA2896" s="95"/>
      <c r="AB2896" s="95"/>
      <c r="AC2896" s="95"/>
      <c r="AD2896" s="95"/>
    </row>
    <row r="2897" spans="1:30" ht="13.2">
      <c r="A2897" s="95"/>
      <c r="B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  <c r="U2897" s="95"/>
      <c r="V2897" s="95"/>
      <c r="W2897" s="95"/>
      <c r="X2897" s="95"/>
      <c r="Y2897" s="95"/>
      <c r="Z2897" s="95"/>
      <c r="AA2897" s="95"/>
      <c r="AB2897" s="95"/>
      <c r="AC2897" s="95"/>
      <c r="AD2897" s="95"/>
    </row>
    <row r="2898" spans="1:30" ht="13.2">
      <c r="A2898" s="95"/>
      <c r="B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  <c r="U2898" s="95"/>
      <c r="V2898" s="95"/>
      <c r="W2898" s="95"/>
      <c r="X2898" s="95"/>
      <c r="Y2898" s="95"/>
      <c r="Z2898" s="95"/>
      <c r="AA2898" s="95"/>
      <c r="AB2898" s="95"/>
      <c r="AC2898" s="95"/>
      <c r="AD2898" s="95"/>
    </row>
    <row r="2899" spans="1:30" ht="13.2">
      <c r="A2899" s="95"/>
      <c r="B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  <c r="U2899" s="95"/>
      <c r="V2899" s="95"/>
      <c r="W2899" s="95"/>
      <c r="X2899" s="95"/>
      <c r="Y2899" s="95"/>
      <c r="Z2899" s="95"/>
      <c r="AA2899" s="95"/>
      <c r="AB2899" s="95"/>
      <c r="AC2899" s="95"/>
      <c r="AD2899" s="95"/>
    </row>
    <row r="2900" spans="1:30" ht="13.2">
      <c r="A2900" s="95"/>
      <c r="B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  <c r="U2900" s="95"/>
      <c r="V2900" s="95"/>
      <c r="W2900" s="95"/>
      <c r="X2900" s="95"/>
      <c r="Y2900" s="95"/>
      <c r="Z2900" s="95"/>
      <c r="AA2900" s="95"/>
      <c r="AB2900" s="95"/>
      <c r="AC2900" s="95"/>
      <c r="AD2900" s="95"/>
    </row>
    <row r="2901" spans="1:30" ht="13.2">
      <c r="A2901" s="95"/>
      <c r="B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  <c r="U2901" s="95"/>
      <c r="V2901" s="95"/>
      <c r="W2901" s="95"/>
      <c r="X2901" s="95"/>
      <c r="Y2901" s="95"/>
      <c r="Z2901" s="95"/>
      <c r="AA2901" s="95"/>
      <c r="AB2901" s="95"/>
      <c r="AC2901" s="95"/>
      <c r="AD2901" s="95"/>
    </row>
    <row r="2902" spans="1:30" ht="13.2">
      <c r="A2902" s="95"/>
      <c r="B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  <c r="U2902" s="95"/>
      <c r="V2902" s="95"/>
      <c r="W2902" s="95"/>
      <c r="X2902" s="95"/>
      <c r="Y2902" s="95"/>
      <c r="Z2902" s="95"/>
      <c r="AA2902" s="95"/>
      <c r="AB2902" s="95"/>
      <c r="AC2902" s="95"/>
      <c r="AD2902" s="95"/>
    </row>
    <row r="2903" spans="1:30" ht="13.2">
      <c r="A2903" s="95"/>
      <c r="B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  <c r="U2903" s="95"/>
      <c r="V2903" s="95"/>
      <c r="W2903" s="95"/>
      <c r="X2903" s="95"/>
      <c r="Y2903" s="95"/>
      <c r="Z2903" s="95"/>
      <c r="AA2903" s="95"/>
      <c r="AB2903" s="95"/>
      <c r="AC2903" s="95"/>
      <c r="AD2903" s="95"/>
    </row>
    <row r="2904" spans="1:30" ht="13.2">
      <c r="A2904" s="95"/>
      <c r="B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  <c r="U2904" s="95"/>
      <c r="V2904" s="95"/>
      <c r="W2904" s="95"/>
      <c r="X2904" s="95"/>
      <c r="Y2904" s="95"/>
      <c r="Z2904" s="95"/>
      <c r="AA2904" s="95"/>
      <c r="AB2904" s="95"/>
      <c r="AC2904" s="95"/>
      <c r="AD2904" s="95"/>
    </row>
    <row r="2905" spans="1:30" ht="13.2">
      <c r="A2905" s="95"/>
      <c r="B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  <c r="U2905" s="95"/>
      <c r="V2905" s="95"/>
      <c r="W2905" s="95"/>
      <c r="X2905" s="95"/>
      <c r="Y2905" s="95"/>
      <c r="Z2905" s="95"/>
      <c r="AA2905" s="95"/>
      <c r="AB2905" s="95"/>
      <c r="AC2905" s="95"/>
      <c r="AD2905" s="95"/>
    </row>
    <row r="2906" spans="1:30" ht="13.2">
      <c r="A2906" s="95"/>
      <c r="B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  <c r="U2906" s="95"/>
      <c r="V2906" s="95"/>
      <c r="W2906" s="95"/>
      <c r="X2906" s="95"/>
      <c r="Y2906" s="95"/>
      <c r="Z2906" s="95"/>
      <c r="AA2906" s="95"/>
      <c r="AB2906" s="95"/>
      <c r="AC2906" s="95"/>
      <c r="AD2906" s="95"/>
    </row>
    <row r="2907" spans="1:30" ht="13.2">
      <c r="A2907" s="95"/>
      <c r="B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  <c r="U2907" s="95"/>
      <c r="V2907" s="95"/>
      <c r="W2907" s="95"/>
      <c r="X2907" s="95"/>
      <c r="Y2907" s="95"/>
      <c r="Z2907" s="95"/>
      <c r="AA2907" s="95"/>
      <c r="AB2907" s="95"/>
      <c r="AC2907" s="95"/>
      <c r="AD2907" s="95"/>
    </row>
    <row r="2908" spans="1:30" ht="13.2">
      <c r="A2908" s="95"/>
      <c r="B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  <c r="U2908" s="95"/>
      <c r="V2908" s="95"/>
      <c r="W2908" s="95"/>
      <c r="X2908" s="95"/>
      <c r="Y2908" s="95"/>
      <c r="Z2908" s="95"/>
      <c r="AA2908" s="95"/>
      <c r="AB2908" s="95"/>
      <c r="AC2908" s="95"/>
      <c r="AD2908" s="95"/>
    </row>
    <row r="2909" spans="1:30" ht="13.2">
      <c r="A2909" s="95"/>
      <c r="B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  <c r="U2909" s="95"/>
      <c r="V2909" s="95"/>
      <c r="W2909" s="95"/>
      <c r="X2909" s="95"/>
      <c r="Y2909" s="95"/>
      <c r="Z2909" s="95"/>
      <c r="AA2909" s="95"/>
      <c r="AB2909" s="95"/>
      <c r="AC2909" s="95"/>
      <c r="AD2909" s="95"/>
    </row>
    <row r="2910" spans="1:30" ht="13.2">
      <c r="A2910" s="95"/>
      <c r="B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  <c r="U2910" s="95"/>
      <c r="V2910" s="95"/>
      <c r="W2910" s="95"/>
      <c r="X2910" s="95"/>
      <c r="Y2910" s="95"/>
      <c r="Z2910" s="95"/>
      <c r="AA2910" s="95"/>
      <c r="AB2910" s="95"/>
      <c r="AC2910" s="95"/>
      <c r="AD2910" s="95"/>
    </row>
    <row r="2911" spans="1:30" ht="13.2">
      <c r="A2911" s="95"/>
      <c r="B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  <c r="U2911" s="95"/>
      <c r="V2911" s="95"/>
      <c r="W2911" s="95"/>
      <c r="X2911" s="95"/>
      <c r="Y2911" s="95"/>
      <c r="Z2911" s="95"/>
      <c r="AA2911" s="95"/>
      <c r="AB2911" s="95"/>
      <c r="AC2911" s="95"/>
      <c r="AD2911" s="95"/>
    </row>
    <row r="2912" spans="1:30" ht="13.2">
      <c r="A2912" s="95"/>
      <c r="B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  <c r="U2912" s="95"/>
      <c r="V2912" s="95"/>
      <c r="W2912" s="95"/>
      <c r="X2912" s="95"/>
      <c r="Y2912" s="95"/>
      <c r="Z2912" s="95"/>
      <c r="AA2912" s="95"/>
      <c r="AB2912" s="95"/>
      <c r="AC2912" s="95"/>
      <c r="AD2912" s="95"/>
    </row>
    <row r="2913" spans="1:30" ht="13.2">
      <c r="A2913" s="95"/>
      <c r="B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  <c r="U2913" s="95"/>
      <c r="V2913" s="95"/>
      <c r="W2913" s="95"/>
      <c r="X2913" s="95"/>
      <c r="Y2913" s="95"/>
      <c r="Z2913" s="95"/>
      <c r="AA2913" s="95"/>
      <c r="AB2913" s="95"/>
      <c r="AC2913" s="95"/>
      <c r="AD2913" s="95"/>
    </row>
    <row r="2914" spans="1:30" ht="13.2">
      <c r="A2914" s="95"/>
      <c r="B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  <c r="U2914" s="95"/>
      <c r="V2914" s="95"/>
      <c r="W2914" s="95"/>
      <c r="X2914" s="95"/>
      <c r="Y2914" s="95"/>
      <c r="Z2914" s="95"/>
      <c r="AA2914" s="95"/>
      <c r="AB2914" s="95"/>
      <c r="AC2914" s="95"/>
      <c r="AD2914" s="95"/>
    </row>
    <row r="2915" spans="1:30" ht="13.2">
      <c r="A2915" s="95"/>
      <c r="B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  <c r="U2915" s="95"/>
      <c r="V2915" s="95"/>
      <c r="W2915" s="95"/>
      <c r="X2915" s="95"/>
      <c r="Y2915" s="95"/>
      <c r="Z2915" s="95"/>
      <c r="AA2915" s="95"/>
      <c r="AB2915" s="95"/>
      <c r="AC2915" s="95"/>
      <c r="AD2915" s="95"/>
    </row>
    <row r="2916" spans="1:30" ht="13.2">
      <c r="A2916" s="95"/>
      <c r="B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  <c r="U2916" s="95"/>
      <c r="V2916" s="95"/>
      <c r="W2916" s="95"/>
      <c r="X2916" s="95"/>
      <c r="Y2916" s="95"/>
      <c r="Z2916" s="95"/>
      <c r="AA2916" s="95"/>
      <c r="AB2916" s="95"/>
      <c r="AC2916" s="95"/>
      <c r="AD2916" s="95"/>
    </row>
    <row r="2917" spans="1:30" ht="13.2">
      <c r="A2917" s="95"/>
      <c r="B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  <c r="U2917" s="95"/>
      <c r="V2917" s="95"/>
      <c r="W2917" s="95"/>
      <c r="X2917" s="95"/>
      <c r="Y2917" s="95"/>
      <c r="Z2917" s="95"/>
      <c r="AA2917" s="95"/>
      <c r="AB2917" s="95"/>
      <c r="AC2917" s="95"/>
      <c r="AD2917" s="95"/>
    </row>
    <row r="2918" spans="1:30" ht="13.2">
      <c r="A2918" s="95"/>
      <c r="B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  <c r="U2918" s="95"/>
      <c r="V2918" s="95"/>
      <c r="W2918" s="95"/>
      <c r="X2918" s="95"/>
      <c r="Y2918" s="95"/>
      <c r="Z2918" s="95"/>
      <c r="AA2918" s="95"/>
      <c r="AB2918" s="95"/>
      <c r="AC2918" s="95"/>
      <c r="AD2918" s="95"/>
    </row>
    <row r="2919" spans="1:30" ht="13.2">
      <c r="A2919" s="95"/>
      <c r="B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  <c r="U2919" s="95"/>
      <c r="V2919" s="95"/>
      <c r="W2919" s="95"/>
      <c r="X2919" s="95"/>
      <c r="Y2919" s="95"/>
      <c r="Z2919" s="95"/>
      <c r="AA2919" s="95"/>
      <c r="AB2919" s="95"/>
      <c r="AC2919" s="95"/>
      <c r="AD2919" s="95"/>
    </row>
    <row r="2920" spans="1:30" ht="13.2">
      <c r="A2920" s="95"/>
      <c r="B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  <c r="U2920" s="95"/>
      <c r="V2920" s="95"/>
      <c r="W2920" s="95"/>
      <c r="X2920" s="95"/>
      <c r="Y2920" s="95"/>
      <c r="Z2920" s="95"/>
      <c r="AA2920" s="95"/>
      <c r="AB2920" s="95"/>
      <c r="AC2920" s="95"/>
      <c r="AD2920" s="95"/>
    </row>
    <row r="2921" spans="1:30" ht="13.2">
      <c r="A2921" s="95"/>
      <c r="B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  <c r="U2921" s="95"/>
      <c r="V2921" s="95"/>
      <c r="W2921" s="95"/>
      <c r="X2921" s="95"/>
      <c r="Y2921" s="95"/>
      <c r="Z2921" s="95"/>
      <c r="AA2921" s="95"/>
      <c r="AB2921" s="95"/>
      <c r="AC2921" s="95"/>
      <c r="AD2921" s="95"/>
    </row>
    <row r="2922" spans="1:30" ht="13.2">
      <c r="A2922" s="95"/>
      <c r="B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  <c r="U2922" s="95"/>
      <c r="V2922" s="95"/>
      <c r="W2922" s="95"/>
      <c r="X2922" s="95"/>
      <c r="Y2922" s="95"/>
      <c r="Z2922" s="95"/>
      <c r="AA2922" s="95"/>
      <c r="AB2922" s="95"/>
      <c r="AC2922" s="95"/>
      <c r="AD2922" s="95"/>
    </row>
    <row r="2923" spans="1:30" ht="13.2">
      <c r="A2923" s="95"/>
      <c r="B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  <c r="U2923" s="95"/>
      <c r="V2923" s="95"/>
      <c r="W2923" s="95"/>
      <c r="X2923" s="95"/>
      <c r="Y2923" s="95"/>
      <c r="Z2923" s="95"/>
      <c r="AA2923" s="95"/>
      <c r="AB2923" s="95"/>
      <c r="AC2923" s="95"/>
      <c r="AD2923" s="95"/>
    </row>
    <row r="2924" spans="1:30" ht="13.2">
      <c r="A2924" s="95"/>
      <c r="B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  <c r="U2924" s="95"/>
      <c r="V2924" s="95"/>
      <c r="W2924" s="95"/>
      <c r="X2924" s="95"/>
      <c r="Y2924" s="95"/>
      <c r="Z2924" s="95"/>
      <c r="AA2924" s="95"/>
      <c r="AB2924" s="95"/>
      <c r="AC2924" s="95"/>
      <c r="AD2924" s="95"/>
    </row>
    <row r="2925" spans="1:30" ht="13.2">
      <c r="A2925" s="95"/>
      <c r="B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  <c r="U2925" s="95"/>
      <c r="V2925" s="95"/>
      <c r="W2925" s="95"/>
      <c r="X2925" s="95"/>
      <c r="Y2925" s="95"/>
      <c r="Z2925" s="95"/>
      <c r="AA2925" s="95"/>
      <c r="AB2925" s="95"/>
      <c r="AC2925" s="95"/>
      <c r="AD2925" s="95"/>
    </row>
    <row r="2926" spans="1:30" ht="13.2">
      <c r="A2926" s="95"/>
      <c r="B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  <c r="U2926" s="95"/>
      <c r="V2926" s="95"/>
      <c r="W2926" s="95"/>
      <c r="X2926" s="95"/>
      <c r="Y2926" s="95"/>
      <c r="Z2926" s="95"/>
      <c r="AA2926" s="95"/>
      <c r="AB2926" s="95"/>
      <c r="AC2926" s="95"/>
      <c r="AD2926" s="95"/>
    </row>
    <row r="2927" spans="1:30" ht="13.2">
      <c r="A2927" s="95"/>
      <c r="B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  <c r="U2927" s="95"/>
      <c r="V2927" s="95"/>
      <c r="W2927" s="95"/>
      <c r="X2927" s="95"/>
      <c r="Y2927" s="95"/>
      <c r="Z2927" s="95"/>
      <c r="AA2927" s="95"/>
      <c r="AB2927" s="95"/>
      <c r="AC2927" s="95"/>
      <c r="AD2927" s="95"/>
    </row>
    <row r="2928" spans="1:30" ht="13.2">
      <c r="A2928" s="95"/>
      <c r="B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  <c r="U2928" s="95"/>
      <c r="V2928" s="95"/>
      <c r="W2928" s="95"/>
      <c r="X2928" s="95"/>
      <c r="Y2928" s="95"/>
      <c r="Z2928" s="95"/>
      <c r="AA2928" s="95"/>
      <c r="AB2928" s="95"/>
      <c r="AC2928" s="95"/>
      <c r="AD2928" s="95"/>
    </row>
    <row r="2929" spans="1:30" ht="13.2">
      <c r="A2929" s="95"/>
      <c r="B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  <c r="U2929" s="95"/>
      <c r="V2929" s="95"/>
      <c r="W2929" s="95"/>
      <c r="X2929" s="95"/>
      <c r="Y2929" s="95"/>
      <c r="Z2929" s="95"/>
      <c r="AA2929" s="95"/>
      <c r="AB2929" s="95"/>
      <c r="AC2929" s="95"/>
      <c r="AD2929" s="95"/>
    </row>
    <row r="2930" spans="1:30" ht="13.2">
      <c r="A2930" s="95"/>
      <c r="B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  <c r="U2930" s="95"/>
      <c r="V2930" s="95"/>
      <c r="W2930" s="95"/>
      <c r="X2930" s="95"/>
      <c r="Y2930" s="95"/>
      <c r="Z2930" s="95"/>
      <c r="AA2930" s="95"/>
      <c r="AB2930" s="95"/>
      <c r="AC2930" s="95"/>
      <c r="AD2930" s="95"/>
    </row>
    <row r="2931" spans="1:30" ht="13.2">
      <c r="A2931" s="95"/>
      <c r="B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  <c r="U2931" s="95"/>
      <c r="V2931" s="95"/>
      <c r="W2931" s="95"/>
      <c r="X2931" s="95"/>
      <c r="Y2931" s="95"/>
      <c r="Z2931" s="95"/>
      <c r="AA2931" s="95"/>
      <c r="AB2931" s="95"/>
      <c r="AC2931" s="95"/>
      <c r="AD2931" s="95"/>
    </row>
    <row r="2932" spans="1:30" ht="13.2">
      <c r="A2932" s="95"/>
      <c r="B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  <c r="U2932" s="95"/>
      <c r="V2932" s="95"/>
      <c r="W2932" s="95"/>
      <c r="X2932" s="95"/>
      <c r="Y2932" s="95"/>
      <c r="Z2932" s="95"/>
      <c r="AA2932" s="95"/>
      <c r="AB2932" s="95"/>
      <c r="AC2932" s="95"/>
      <c r="AD2932" s="95"/>
    </row>
    <row r="2933" spans="1:30" ht="13.2">
      <c r="A2933" s="95"/>
      <c r="B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  <c r="U2933" s="95"/>
      <c r="V2933" s="95"/>
      <c r="W2933" s="95"/>
      <c r="X2933" s="95"/>
      <c r="Y2933" s="95"/>
      <c r="Z2933" s="95"/>
      <c r="AA2933" s="95"/>
      <c r="AB2933" s="95"/>
      <c r="AC2933" s="95"/>
      <c r="AD2933" s="95"/>
    </row>
    <row r="2934" spans="1:30" ht="13.2">
      <c r="A2934" s="95"/>
      <c r="B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  <c r="U2934" s="95"/>
      <c r="V2934" s="95"/>
      <c r="W2934" s="95"/>
      <c r="X2934" s="95"/>
      <c r="Y2934" s="95"/>
      <c r="Z2934" s="95"/>
      <c r="AA2934" s="95"/>
      <c r="AB2934" s="95"/>
      <c r="AC2934" s="95"/>
      <c r="AD2934" s="95"/>
    </row>
    <row r="2935" spans="1:30" ht="13.2">
      <c r="A2935" s="95"/>
      <c r="B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  <c r="U2935" s="95"/>
      <c r="V2935" s="95"/>
      <c r="W2935" s="95"/>
      <c r="X2935" s="95"/>
      <c r="Y2935" s="95"/>
      <c r="Z2935" s="95"/>
      <c r="AA2935" s="95"/>
      <c r="AB2935" s="95"/>
      <c r="AC2935" s="95"/>
      <c r="AD2935" s="95"/>
    </row>
    <row r="2936" spans="1:30" ht="13.2">
      <c r="A2936" s="95"/>
      <c r="B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  <c r="U2936" s="95"/>
      <c r="V2936" s="95"/>
      <c r="W2936" s="95"/>
      <c r="X2936" s="95"/>
      <c r="Y2936" s="95"/>
      <c r="Z2936" s="95"/>
      <c r="AA2936" s="95"/>
      <c r="AB2936" s="95"/>
      <c r="AC2936" s="95"/>
      <c r="AD2936" s="95"/>
    </row>
    <row r="2937" spans="1:30" ht="13.2">
      <c r="A2937" s="95"/>
      <c r="B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  <c r="U2937" s="95"/>
      <c r="V2937" s="95"/>
      <c r="W2937" s="95"/>
      <c r="X2937" s="95"/>
      <c r="Y2937" s="95"/>
      <c r="Z2937" s="95"/>
      <c r="AA2937" s="95"/>
      <c r="AB2937" s="95"/>
      <c r="AC2937" s="95"/>
      <c r="AD2937" s="95"/>
    </row>
    <row r="2938" spans="1:30" ht="13.2">
      <c r="A2938" s="95"/>
      <c r="B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  <c r="U2938" s="95"/>
      <c r="V2938" s="95"/>
      <c r="W2938" s="95"/>
      <c r="X2938" s="95"/>
      <c r="Y2938" s="95"/>
      <c r="Z2938" s="95"/>
      <c r="AA2938" s="95"/>
      <c r="AB2938" s="95"/>
      <c r="AC2938" s="95"/>
      <c r="AD2938" s="95"/>
    </row>
    <row r="2939" spans="1:30" ht="13.2">
      <c r="A2939" s="95"/>
      <c r="B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  <c r="U2939" s="95"/>
      <c r="V2939" s="95"/>
      <c r="W2939" s="95"/>
      <c r="X2939" s="95"/>
      <c r="Y2939" s="95"/>
      <c r="Z2939" s="95"/>
      <c r="AA2939" s="95"/>
      <c r="AB2939" s="95"/>
      <c r="AC2939" s="95"/>
      <c r="AD2939" s="95"/>
    </row>
    <row r="2940" spans="1:30" ht="13.2">
      <c r="A2940" s="95"/>
      <c r="B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  <c r="U2940" s="95"/>
      <c r="V2940" s="95"/>
      <c r="W2940" s="95"/>
      <c r="X2940" s="95"/>
      <c r="Y2940" s="95"/>
      <c r="Z2940" s="95"/>
      <c r="AA2940" s="95"/>
      <c r="AB2940" s="95"/>
      <c r="AC2940" s="95"/>
      <c r="AD2940" s="95"/>
    </row>
    <row r="2941" spans="1:30" ht="13.2">
      <c r="A2941" s="95"/>
      <c r="B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  <c r="U2941" s="95"/>
      <c r="V2941" s="95"/>
      <c r="W2941" s="95"/>
      <c r="X2941" s="95"/>
      <c r="Y2941" s="95"/>
      <c r="Z2941" s="95"/>
      <c r="AA2941" s="95"/>
      <c r="AB2941" s="95"/>
      <c r="AC2941" s="95"/>
      <c r="AD2941" s="95"/>
    </row>
    <row r="2942" spans="1:30" ht="13.2">
      <c r="A2942" s="95"/>
      <c r="B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  <c r="U2942" s="95"/>
      <c r="V2942" s="95"/>
      <c r="W2942" s="95"/>
      <c r="X2942" s="95"/>
      <c r="Y2942" s="95"/>
      <c r="Z2942" s="95"/>
      <c r="AA2942" s="95"/>
      <c r="AB2942" s="95"/>
      <c r="AC2942" s="95"/>
      <c r="AD2942" s="95"/>
    </row>
    <row r="2943" spans="1:30" ht="13.2">
      <c r="A2943" s="95"/>
      <c r="B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  <c r="U2943" s="95"/>
      <c r="V2943" s="95"/>
      <c r="W2943" s="95"/>
      <c r="X2943" s="95"/>
      <c r="Y2943" s="95"/>
      <c r="Z2943" s="95"/>
      <c r="AA2943" s="95"/>
      <c r="AB2943" s="95"/>
      <c r="AC2943" s="95"/>
      <c r="AD2943" s="95"/>
    </row>
    <row r="2944" spans="1:30" ht="13.2">
      <c r="A2944" s="95"/>
      <c r="B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  <c r="U2944" s="95"/>
      <c r="V2944" s="95"/>
      <c r="W2944" s="95"/>
      <c r="X2944" s="95"/>
      <c r="Y2944" s="95"/>
      <c r="Z2944" s="95"/>
      <c r="AA2944" s="95"/>
      <c r="AB2944" s="95"/>
      <c r="AC2944" s="95"/>
      <c r="AD2944" s="95"/>
    </row>
    <row r="2945" spans="1:30" ht="13.2">
      <c r="A2945" s="95"/>
      <c r="B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  <c r="U2945" s="95"/>
      <c r="V2945" s="95"/>
      <c r="W2945" s="95"/>
      <c r="X2945" s="95"/>
      <c r="Y2945" s="95"/>
      <c r="Z2945" s="95"/>
      <c r="AA2945" s="95"/>
      <c r="AB2945" s="95"/>
      <c r="AC2945" s="95"/>
      <c r="AD2945" s="95"/>
    </row>
    <row r="2946" spans="1:30" ht="13.2">
      <c r="A2946" s="95"/>
      <c r="B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  <c r="U2946" s="95"/>
      <c r="V2946" s="95"/>
      <c r="W2946" s="95"/>
      <c r="X2946" s="95"/>
      <c r="Y2946" s="95"/>
      <c r="Z2946" s="95"/>
      <c r="AA2946" s="95"/>
      <c r="AB2946" s="95"/>
      <c r="AC2946" s="95"/>
      <c r="AD2946" s="95"/>
    </row>
    <row r="2947" spans="1:30" ht="13.2">
      <c r="A2947" s="95"/>
      <c r="B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  <c r="U2947" s="95"/>
      <c r="V2947" s="95"/>
      <c r="W2947" s="95"/>
      <c r="X2947" s="95"/>
      <c r="Y2947" s="95"/>
      <c r="Z2947" s="95"/>
      <c r="AA2947" s="95"/>
      <c r="AB2947" s="95"/>
      <c r="AC2947" s="95"/>
      <c r="AD2947" s="95"/>
    </row>
    <row r="2948" spans="1:30" ht="13.2">
      <c r="A2948" s="95"/>
      <c r="B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  <c r="U2948" s="95"/>
      <c r="V2948" s="95"/>
      <c r="W2948" s="95"/>
      <c r="X2948" s="95"/>
      <c r="Y2948" s="95"/>
      <c r="Z2948" s="95"/>
      <c r="AA2948" s="95"/>
      <c r="AB2948" s="95"/>
      <c r="AC2948" s="95"/>
      <c r="AD2948" s="95"/>
    </row>
    <row r="2949" spans="1:30" ht="13.2">
      <c r="A2949" s="95"/>
      <c r="B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  <c r="U2949" s="95"/>
      <c r="V2949" s="95"/>
      <c r="W2949" s="95"/>
      <c r="X2949" s="95"/>
      <c r="Y2949" s="95"/>
      <c r="Z2949" s="95"/>
      <c r="AA2949" s="95"/>
      <c r="AB2949" s="95"/>
      <c r="AC2949" s="95"/>
      <c r="AD2949" s="95"/>
    </row>
    <row r="2950" spans="1:30" ht="13.2">
      <c r="A2950" s="95"/>
      <c r="B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  <c r="U2950" s="95"/>
      <c r="V2950" s="95"/>
      <c r="W2950" s="95"/>
      <c r="X2950" s="95"/>
      <c r="Y2950" s="95"/>
      <c r="Z2950" s="95"/>
      <c r="AA2950" s="95"/>
      <c r="AB2950" s="95"/>
      <c r="AC2950" s="95"/>
      <c r="AD2950" s="95"/>
    </row>
    <row r="2951" spans="1:30" ht="13.2">
      <c r="A2951" s="95"/>
      <c r="B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  <c r="U2951" s="95"/>
      <c r="V2951" s="95"/>
      <c r="W2951" s="95"/>
      <c r="X2951" s="95"/>
      <c r="Y2951" s="95"/>
      <c r="Z2951" s="95"/>
      <c r="AA2951" s="95"/>
      <c r="AB2951" s="95"/>
      <c r="AC2951" s="95"/>
      <c r="AD2951" s="95"/>
    </row>
    <row r="2952" spans="1:30" ht="13.2">
      <c r="A2952" s="95"/>
      <c r="B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  <c r="U2952" s="95"/>
      <c r="V2952" s="95"/>
      <c r="W2952" s="95"/>
      <c r="X2952" s="95"/>
      <c r="Y2952" s="95"/>
      <c r="Z2952" s="95"/>
      <c r="AA2952" s="95"/>
      <c r="AB2952" s="95"/>
      <c r="AC2952" s="95"/>
      <c r="AD2952" s="95"/>
    </row>
    <row r="2953" spans="1:30" ht="13.2">
      <c r="A2953" s="95"/>
      <c r="B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  <c r="U2953" s="95"/>
      <c r="V2953" s="95"/>
      <c r="W2953" s="95"/>
      <c r="X2953" s="95"/>
      <c r="Y2953" s="95"/>
      <c r="Z2953" s="95"/>
      <c r="AA2953" s="95"/>
      <c r="AB2953" s="95"/>
      <c r="AC2953" s="95"/>
      <c r="AD2953" s="95"/>
    </row>
    <row r="2954" spans="1:30" ht="13.2">
      <c r="A2954" s="95"/>
      <c r="B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  <c r="U2954" s="95"/>
      <c r="V2954" s="95"/>
      <c r="W2954" s="95"/>
      <c r="X2954" s="95"/>
      <c r="Y2954" s="95"/>
      <c r="Z2954" s="95"/>
      <c r="AA2954" s="95"/>
      <c r="AB2954" s="95"/>
      <c r="AC2954" s="95"/>
      <c r="AD2954" s="95"/>
    </row>
    <row r="2955" spans="1:30" ht="13.2">
      <c r="A2955" s="95"/>
      <c r="B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  <c r="U2955" s="95"/>
      <c r="V2955" s="95"/>
      <c r="W2955" s="95"/>
      <c r="X2955" s="95"/>
      <c r="Y2955" s="95"/>
      <c r="Z2955" s="95"/>
      <c r="AA2955" s="95"/>
      <c r="AB2955" s="95"/>
      <c r="AC2955" s="95"/>
      <c r="AD2955" s="95"/>
    </row>
    <row r="2956" spans="1:30" ht="13.2">
      <c r="A2956" s="95"/>
      <c r="B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  <c r="U2956" s="95"/>
      <c r="V2956" s="95"/>
      <c r="W2956" s="95"/>
      <c r="X2956" s="95"/>
      <c r="Y2956" s="95"/>
      <c r="Z2956" s="95"/>
      <c r="AA2956" s="95"/>
      <c r="AB2956" s="95"/>
      <c r="AC2956" s="95"/>
      <c r="AD2956" s="95"/>
    </row>
    <row r="2957" spans="1:30" ht="13.2">
      <c r="A2957" s="95"/>
      <c r="B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  <c r="U2957" s="95"/>
      <c r="V2957" s="95"/>
      <c r="W2957" s="95"/>
      <c r="X2957" s="95"/>
      <c r="Y2957" s="95"/>
      <c r="Z2957" s="95"/>
      <c r="AA2957" s="95"/>
      <c r="AB2957" s="95"/>
      <c r="AC2957" s="95"/>
      <c r="AD2957" s="95"/>
    </row>
    <row r="2958" spans="1:30" ht="13.2">
      <c r="A2958" s="95"/>
      <c r="B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  <c r="U2958" s="95"/>
      <c r="V2958" s="95"/>
      <c r="W2958" s="95"/>
      <c r="X2958" s="95"/>
      <c r="Y2958" s="95"/>
      <c r="Z2958" s="95"/>
      <c r="AA2958" s="95"/>
      <c r="AB2958" s="95"/>
      <c r="AC2958" s="95"/>
      <c r="AD2958" s="95"/>
    </row>
    <row r="2959" spans="1:30" ht="13.2">
      <c r="A2959" s="95"/>
      <c r="B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  <c r="U2959" s="95"/>
      <c r="V2959" s="95"/>
      <c r="W2959" s="95"/>
      <c r="X2959" s="95"/>
      <c r="Y2959" s="95"/>
      <c r="Z2959" s="95"/>
      <c r="AA2959" s="95"/>
      <c r="AB2959" s="95"/>
      <c r="AC2959" s="95"/>
      <c r="AD2959" s="95"/>
    </row>
    <row r="2960" spans="1:30" ht="13.2">
      <c r="A2960" s="95"/>
      <c r="B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  <c r="U2960" s="95"/>
      <c r="V2960" s="95"/>
      <c r="W2960" s="95"/>
      <c r="X2960" s="95"/>
      <c r="Y2960" s="95"/>
      <c r="Z2960" s="95"/>
      <c r="AA2960" s="95"/>
      <c r="AB2960" s="95"/>
      <c r="AC2960" s="95"/>
      <c r="AD2960" s="95"/>
    </row>
    <row r="2961" spans="1:30" ht="13.2">
      <c r="A2961" s="95"/>
      <c r="B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  <c r="U2961" s="95"/>
      <c r="V2961" s="95"/>
      <c r="W2961" s="95"/>
      <c r="X2961" s="95"/>
      <c r="Y2961" s="95"/>
      <c r="Z2961" s="95"/>
      <c r="AA2961" s="95"/>
      <c r="AB2961" s="95"/>
      <c r="AC2961" s="95"/>
      <c r="AD2961" s="95"/>
    </row>
    <row r="2962" spans="1:30" ht="13.2">
      <c r="A2962" s="95"/>
      <c r="B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  <c r="U2962" s="95"/>
      <c r="V2962" s="95"/>
      <c r="W2962" s="95"/>
      <c r="X2962" s="95"/>
      <c r="Y2962" s="95"/>
      <c r="Z2962" s="95"/>
      <c r="AA2962" s="95"/>
      <c r="AB2962" s="95"/>
      <c r="AC2962" s="95"/>
      <c r="AD2962" s="95"/>
    </row>
    <row r="2963" spans="1:30" ht="13.2">
      <c r="A2963" s="95"/>
      <c r="B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  <c r="U2963" s="95"/>
      <c r="V2963" s="95"/>
      <c r="W2963" s="95"/>
      <c r="X2963" s="95"/>
      <c r="Y2963" s="95"/>
      <c r="Z2963" s="95"/>
      <c r="AA2963" s="95"/>
      <c r="AB2963" s="95"/>
      <c r="AC2963" s="95"/>
      <c r="AD2963" s="95"/>
    </row>
    <row r="2964" spans="1:30" ht="13.2">
      <c r="A2964" s="95"/>
      <c r="B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  <c r="U2964" s="95"/>
      <c r="V2964" s="95"/>
      <c r="W2964" s="95"/>
      <c r="X2964" s="95"/>
      <c r="Y2964" s="95"/>
      <c r="Z2964" s="95"/>
      <c r="AA2964" s="95"/>
      <c r="AB2964" s="95"/>
      <c r="AC2964" s="95"/>
      <c r="AD2964" s="95"/>
    </row>
    <row r="2965" spans="1:30" ht="13.2">
      <c r="A2965" s="95"/>
      <c r="B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  <c r="U2965" s="95"/>
      <c r="V2965" s="95"/>
      <c r="W2965" s="95"/>
      <c r="X2965" s="95"/>
      <c r="Y2965" s="95"/>
      <c r="Z2965" s="95"/>
      <c r="AA2965" s="95"/>
      <c r="AB2965" s="95"/>
      <c r="AC2965" s="95"/>
      <c r="AD2965" s="95"/>
    </row>
    <row r="2966" spans="1:30" ht="13.2">
      <c r="A2966" s="95"/>
      <c r="B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  <c r="U2966" s="95"/>
      <c r="V2966" s="95"/>
      <c r="W2966" s="95"/>
      <c r="X2966" s="95"/>
      <c r="Y2966" s="95"/>
      <c r="Z2966" s="95"/>
      <c r="AA2966" s="95"/>
      <c r="AB2966" s="95"/>
      <c r="AC2966" s="95"/>
      <c r="AD2966" s="95"/>
    </row>
    <row r="2967" spans="1:30" ht="13.2">
      <c r="A2967" s="95"/>
      <c r="B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  <c r="U2967" s="95"/>
      <c r="V2967" s="95"/>
      <c r="W2967" s="95"/>
      <c r="X2967" s="95"/>
      <c r="Y2967" s="95"/>
      <c r="Z2967" s="95"/>
      <c r="AA2967" s="95"/>
      <c r="AB2967" s="95"/>
      <c r="AC2967" s="95"/>
      <c r="AD2967" s="95"/>
    </row>
    <row r="2968" spans="1:30" ht="13.2">
      <c r="A2968" s="95"/>
      <c r="B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  <c r="U2968" s="95"/>
      <c r="V2968" s="95"/>
      <c r="W2968" s="95"/>
      <c r="X2968" s="95"/>
      <c r="Y2968" s="95"/>
      <c r="Z2968" s="95"/>
      <c r="AA2968" s="95"/>
      <c r="AB2968" s="95"/>
      <c r="AC2968" s="95"/>
      <c r="AD2968" s="95"/>
    </row>
    <row r="2969" spans="1:30" ht="13.2">
      <c r="A2969" s="95"/>
      <c r="B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  <c r="U2969" s="95"/>
      <c r="V2969" s="95"/>
      <c r="W2969" s="95"/>
      <c r="X2969" s="95"/>
      <c r="Y2969" s="95"/>
      <c r="Z2969" s="95"/>
      <c r="AA2969" s="95"/>
      <c r="AB2969" s="95"/>
      <c r="AC2969" s="95"/>
      <c r="AD2969" s="95"/>
    </row>
    <row r="2970" spans="1:30" ht="13.2">
      <c r="A2970" s="95"/>
      <c r="B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  <c r="U2970" s="95"/>
      <c r="V2970" s="95"/>
      <c r="W2970" s="95"/>
      <c r="X2970" s="95"/>
      <c r="Y2970" s="95"/>
      <c r="Z2970" s="95"/>
      <c r="AA2970" s="95"/>
      <c r="AB2970" s="95"/>
      <c r="AC2970" s="95"/>
      <c r="AD2970" s="95"/>
    </row>
    <row r="2971" spans="1:30" ht="13.2">
      <c r="A2971" s="95"/>
      <c r="B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  <c r="U2971" s="95"/>
      <c r="V2971" s="95"/>
      <c r="W2971" s="95"/>
      <c r="X2971" s="95"/>
      <c r="Y2971" s="95"/>
      <c r="Z2971" s="95"/>
      <c r="AA2971" s="95"/>
      <c r="AB2971" s="95"/>
      <c r="AC2971" s="95"/>
      <c r="AD2971" s="95"/>
    </row>
    <row r="2972" spans="1:30" ht="13.2">
      <c r="A2972" s="95"/>
      <c r="B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  <c r="U2972" s="95"/>
      <c r="V2972" s="95"/>
      <c r="W2972" s="95"/>
      <c r="X2972" s="95"/>
      <c r="Y2972" s="95"/>
      <c r="Z2972" s="95"/>
      <c r="AA2972" s="95"/>
      <c r="AB2972" s="95"/>
      <c r="AC2972" s="95"/>
      <c r="AD2972" s="95"/>
    </row>
    <row r="2973" spans="1:30" ht="13.2">
      <c r="A2973" s="95"/>
      <c r="B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  <c r="U2973" s="95"/>
      <c r="V2973" s="95"/>
      <c r="W2973" s="95"/>
      <c r="X2973" s="95"/>
      <c r="Y2973" s="95"/>
      <c r="Z2973" s="95"/>
      <c r="AA2973" s="95"/>
      <c r="AB2973" s="95"/>
      <c r="AC2973" s="95"/>
      <c r="AD2973" s="95"/>
    </row>
    <row r="2974" spans="1:30" ht="13.2">
      <c r="A2974" s="95"/>
      <c r="B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  <c r="U2974" s="95"/>
      <c r="V2974" s="95"/>
      <c r="W2974" s="95"/>
      <c r="X2974" s="95"/>
      <c r="Y2974" s="95"/>
      <c r="Z2974" s="95"/>
      <c r="AA2974" s="95"/>
      <c r="AB2974" s="95"/>
      <c r="AC2974" s="95"/>
      <c r="AD2974" s="95"/>
    </row>
    <row r="2975" spans="1:30" ht="13.2">
      <c r="A2975" s="95"/>
      <c r="B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  <c r="U2975" s="95"/>
      <c r="V2975" s="95"/>
      <c r="W2975" s="95"/>
      <c r="X2975" s="95"/>
      <c r="Y2975" s="95"/>
      <c r="Z2975" s="95"/>
      <c r="AA2975" s="95"/>
      <c r="AB2975" s="95"/>
      <c r="AC2975" s="95"/>
      <c r="AD2975" s="95"/>
    </row>
    <row r="2976" spans="1:30" ht="13.2">
      <c r="A2976" s="95"/>
      <c r="B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  <c r="U2976" s="95"/>
      <c r="V2976" s="95"/>
      <c r="W2976" s="95"/>
      <c r="X2976" s="95"/>
      <c r="Y2976" s="95"/>
      <c r="Z2976" s="95"/>
      <c r="AA2976" s="95"/>
      <c r="AB2976" s="95"/>
      <c r="AC2976" s="95"/>
      <c r="AD2976" s="95"/>
    </row>
    <row r="2977" spans="1:30" ht="13.2">
      <c r="A2977" s="95"/>
      <c r="B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  <c r="U2977" s="95"/>
      <c r="V2977" s="95"/>
      <c r="W2977" s="95"/>
      <c r="X2977" s="95"/>
      <c r="Y2977" s="95"/>
      <c r="Z2977" s="95"/>
      <c r="AA2977" s="95"/>
      <c r="AB2977" s="95"/>
      <c r="AC2977" s="95"/>
      <c r="AD2977" s="95"/>
    </row>
    <row r="2978" spans="1:30" ht="13.2">
      <c r="A2978" s="95"/>
      <c r="B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  <c r="U2978" s="95"/>
      <c r="V2978" s="95"/>
      <c r="W2978" s="95"/>
      <c r="X2978" s="95"/>
      <c r="Y2978" s="95"/>
      <c r="Z2978" s="95"/>
      <c r="AA2978" s="95"/>
      <c r="AB2978" s="95"/>
      <c r="AC2978" s="95"/>
      <c r="AD2978" s="95"/>
    </row>
    <row r="2979" spans="1:30" ht="13.2">
      <c r="A2979" s="95"/>
      <c r="B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  <c r="U2979" s="95"/>
      <c r="V2979" s="95"/>
      <c r="W2979" s="95"/>
      <c r="X2979" s="95"/>
      <c r="Y2979" s="95"/>
      <c r="Z2979" s="95"/>
      <c r="AA2979" s="95"/>
      <c r="AB2979" s="95"/>
      <c r="AC2979" s="95"/>
      <c r="AD2979" s="95"/>
    </row>
    <row r="2980" spans="1:30" ht="13.2">
      <c r="A2980" s="95"/>
      <c r="B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  <c r="U2980" s="95"/>
      <c r="V2980" s="95"/>
      <c r="W2980" s="95"/>
      <c r="X2980" s="95"/>
      <c r="Y2980" s="95"/>
      <c r="Z2980" s="95"/>
      <c r="AA2980" s="95"/>
      <c r="AB2980" s="95"/>
      <c r="AC2980" s="95"/>
      <c r="AD2980" s="95"/>
    </row>
    <row r="2981" spans="1:30" ht="13.2">
      <c r="A2981" s="95"/>
      <c r="B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  <c r="U2981" s="95"/>
      <c r="V2981" s="95"/>
      <c r="W2981" s="95"/>
      <c r="X2981" s="95"/>
      <c r="Y2981" s="95"/>
      <c r="Z2981" s="95"/>
      <c r="AA2981" s="95"/>
      <c r="AB2981" s="95"/>
      <c r="AC2981" s="95"/>
      <c r="AD2981" s="95"/>
    </row>
    <row r="2982" spans="1:30" ht="13.2">
      <c r="A2982" s="95"/>
      <c r="B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  <c r="U2982" s="95"/>
      <c r="V2982" s="95"/>
      <c r="W2982" s="95"/>
      <c r="X2982" s="95"/>
      <c r="Y2982" s="95"/>
      <c r="Z2982" s="95"/>
      <c r="AA2982" s="95"/>
      <c r="AB2982" s="95"/>
      <c r="AC2982" s="95"/>
      <c r="AD2982" s="95"/>
    </row>
    <row r="2983" spans="1:30" ht="13.2">
      <c r="A2983" s="95"/>
      <c r="B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  <c r="U2983" s="95"/>
      <c r="V2983" s="95"/>
      <c r="W2983" s="95"/>
      <c r="X2983" s="95"/>
      <c r="Y2983" s="95"/>
      <c r="Z2983" s="95"/>
      <c r="AA2983" s="95"/>
      <c r="AB2983" s="95"/>
      <c r="AC2983" s="95"/>
      <c r="AD2983" s="95"/>
    </row>
    <row r="2984" spans="1:30" ht="13.2">
      <c r="A2984" s="95"/>
      <c r="B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  <c r="U2984" s="95"/>
      <c r="V2984" s="95"/>
      <c r="W2984" s="95"/>
      <c r="X2984" s="95"/>
      <c r="Y2984" s="95"/>
      <c r="Z2984" s="95"/>
      <c r="AA2984" s="95"/>
      <c r="AB2984" s="95"/>
      <c r="AC2984" s="95"/>
      <c r="AD2984" s="95"/>
    </row>
    <row r="2985" spans="1:30" ht="13.2">
      <c r="A2985" s="95"/>
      <c r="B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  <c r="U2985" s="95"/>
      <c r="V2985" s="95"/>
      <c r="W2985" s="95"/>
      <c r="X2985" s="95"/>
      <c r="Y2985" s="95"/>
      <c r="Z2985" s="95"/>
      <c r="AA2985" s="95"/>
      <c r="AB2985" s="95"/>
      <c r="AC2985" s="95"/>
      <c r="AD2985" s="95"/>
    </row>
    <row r="2986" spans="1:30" ht="13.2">
      <c r="A2986" s="95"/>
      <c r="B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  <c r="U2986" s="95"/>
      <c r="V2986" s="95"/>
      <c r="W2986" s="95"/>
      <c r="X2986" s="95"/>
      <c r="Y2986" s="95"/>
      <c r="Z2986" s="95"/>
      <c r="AA2986" s="95"/>
      <c r="AB2986" s="95"/>
      <c r="AC2986" s="95"/>
      <c r="AD2986" s="95"/>
    </row>
    <row r="2987" spans="1:30" ht="13.2">
      <c r="A2987" s="95"/>
      <c r="B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  <c r="U2987" s="95"/>
      <c r="V2987" s="95"/>
      <c r="W2987" s="95"/>
      <c r="X2987" s="95"/>
      <c r="Y2987" s="95"/>
      <c r="Z2987" s="95"/>
      <c r="AA2987" s="95"/>
      <c r="AB2987" s="95"/>
      <c r="AC2987" s="95"/>
      <c r="AD2987" s="95"/>
    </row>
    <row r="2988" spans="1:30" ht="13.2">
      <c r="A2988" s="95"/>
      <c r="B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  <c r="U2988" s="95"/>
      <c r="V2988" s="95"/>
      <c r="W2988" s="95"/>
      <c r="X2988" s="95"/>
      <c r="Y2988" s="95"/>
      <c r="Z2988" s="95"/>
      <c r="AA2988" s="95"/>
      <c r="AB2988" s="95"/>
      <c r="AC2988" s="95"/>
      <c r="AD2988" s="95"/>
    </row>
    <row r="2989" spans="1:30" ht="13.2">
      <c r="A2989" s="95"/>
      <c r="B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  <c r="U2989" s="95"/>
      <c r="V2989" s="95"/>
      <c r="W2989" s="95"/>
      <c r="X2989" s="95"/>
      <c r="Y2989" s="95"/>
      <c r="Z2989" s="95"/>
      <c r="AA2989" s="95"/>
      <c r="AB2989" s="95"/>
      <c r="AC2989" s="95"/>
      <c r="AD2989" s="95"/>
    </row>
    <row r="2990" spans="1:30" ht="13.2">
      <c r="A2990" s="95"/>
      <c r="B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  <c r="U2990" s="95"/>
      <c r="V2990" s="95"/>
      <c r="W2990" s="95"/>
      <c r="X2990" s="95"/>
      <c r="Y2990" s="95"/>
      <c r="Z2990" s="95"/>
      <c r="AA2990" s="95"/>
      <c r="AB2990" s="95"/>
      <c r="AC2990" s="95"/>
      <c r="AD2990" s="95"/>
    </row>
    <row r="2991" spans="1:30" ht="13.2">
      <c r="A2991" s="95"/>
      <c r="B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  <c r="U2991" s="95"/>
      <c r="V2991" s="95"/>
      <c r="W2991" s="95"/>
      <c r="X2991" s="95"/>
      <c r="Y2991" s="95"/>
      <c r="Z2991" s="95"/>
      <c r="AA2991" s="95"/>
      <c r="AB2991" s="95"/>
      <c r="AC2991" s="95"/>
      <c r="AD2991" s="95"/>
    </row>
    <row r="2992" spans="1:30" ht="13.2">
      <c r="A2992" s="95"/>
      <c r="B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  <c r="U2992" s="95"/>
      <c r="V2992" s="95"/>
      <c r="W2992" s="95"/>
      <c r="X2992" s="95"/>
      <c r="Y2992" s="95"/>
      <c r="Z2992" s="95"/>
      <c r="AA2992" s="95"/>
      <c r="AB2992" s="95"/>
      <c r="AC2992" s="95"/>
      <c r="AD2992" s="95"/>
    </row>
    <row r="2993" spans="1:30" ht="13.2">
      <c r="A2993" s="95"/>
      <c r="B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  <c r="U2993" s="95"/>
      <c r="V2993" s="95"/>
      <c r="W2993" s="95"/>
      <c r="X2993" s="95"/>
      <c r="Y2993" s="95"/>
      <c r="Z2993" s="95"/>
      <c r="AA2993" s="95"/>
      <c r="AB2993" s="95"/>
      <c r="AC2993" s="95"/>
      <c r="AD2993" s="95"/>
    </row>
    <row r="2994" spans="1:30" ht="13.2">
      <c r="A2994" s="95"/>
      <c r="B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  <c r="U2994" s="95"/>
      <c r="V2994" s="95"/>
      <c r="W2994" s="95"/>
      <c r="X2994" s="95"/>
      <c r="Y2994" s="95"/>
      <c r="Z2994" s="95"/>
      <c r="AA2994" s="95"/>
      <c r="AB2994" s="95"/>
      <c r="AC2994" s="95"/>
      <c r="AD2994" s="95"/>
    </row>
    <row r="2995" spans="1:30" ht="13.2">
      <c r="A2995" s="95"/>
      <c r="B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  <c r="U2995" s="95"/>
      <c r="V2995" s="95"/>
      <c r="W2995" s="95"/>
      <c r="X2995" s="95"/>
      <c r="Y2995" s="95"/>
      <c r="Z2995" s="95"/>
      <c r="AA2995" s="95"/>
      <c r="AB2995" s="95"/>
      <c r="AC2995" s="95"/>
      <c r="AD2995" s="95"/>
    </row>
    <row r="2996" spans="1:30" ht="13.2">
      <c r="A2996" s="95"/>
      <c r="B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  <c r="U2996" s="95"/>
      <c r="V2996" s="95"/>
      <c r="W2996" s="95"/>
      <c r="X2996" s="95"/>
      <c r="Y2996" s="95"/>
      <c r="Z2996" s="95"/>
      <c r="AA2996" s="95"/>
      <c r="AB2996" s="95"/>
      <c r="AC2996" s="95"/>
      <c r="AD2996" s="95"/>
    </row>
    <row r="2997" spans="1:30" ht="13.2">
      <c r="A2997" s="95"/>
      <c r="B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  <c r="U2997" s="95"/>
      <c r="V2997" s="95"/>
      <c r="W2997" s="95"/>
      <c r="X2997" s="95"/>
      <c r="Y2997" s="95"/>
      <c r="Z2997" s="95"/>
      <c r="AA2997" s="95"/>
      <c r="AB2997" s="95"/>
      <c r="AC2997" s="95"/>
      <c r="AD2997" s="95"/>
    </row>
    <row r="2998" spans="1:30" ht="13.2">
      <c r="A2998" s="95"/>
      <c r="B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  <c r="U2998" s="95"/>
      <c r="V2998" s="95"/>
      <c r="W2998" s="95"/>
      <c r="X2998" s="95"/>
      <c r="Y2998" s="95"/>
      <c r="Z2998" s="95"/>
      <c r="AA2998" s="95"/>
      <c r="AB2998" s="95"/>
      <c r="AC2998" s="95"/>
      <c r="AD2998" s="95"/>
    </row>
    <row r="2999" spans="1:30" ht="13.2">
      <c r="A2999" s="95"/>
      <c r="B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  <c r="U2999" s="95"/>
      <c r="V2999" s="95"/>
      <c r="W2999" s="95"/>
      <c r="X2999" s="95"/>
      <c r="Y2999" s="95"/>
      <c r="Z2999" s="95"/>
      <c r="AA2999" s="95"/>
      <c r="AB2999" s="95"/>
      <c r="AC2999" s="95"/>
      <c r="AD2999" s="95"/>
    </row>
    <row r="3000" spans="1:30" ht="13.2">
      <c r="A3000" s="95"/>
      <c r="B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  <c r="U3000" s="95"/>
      <c r="V3000" s="95"/>
      <c r="W3000" s="95"/>
      <c r="X3000" s="95"/>
      <c r="Y3000" s="95"/>
      <c r="Z3000" s="95"/>
      <c r="AA3000" s="95"/>
      <c r="AB3000" s="95"/>
      <c r="AC3000" s="95"/>
      <c r="AD3000" s="95"/>
    </row>
    <row r="3001" spans="1:30" ht="13.2">
      <c r="A3001" s="95"/>
      <c r="B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  <c r="U3001" s="95"/>
      <c r="V3001" s="95"/>
      <c r="W3001" s="95"/>
      <c r="X3001" s="95"/>
      <c r="Y3001" s="95"/>
      <c r="Z3001" s="95"/>
      <c r="AA3001" s="95"/>
      <c r="AB3001" s="95"/>
      <c r="AC3001" s="95"/>
      <c r="AD3001" s="95"/>
    </row>
    <row r="3002" spans="1:30" ht="13.2">
      <c r="A3002" s="95"/>
      <c r="B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  <c r="U3002" s="95"/>
      <c r="V3002" s="95"/>
      <c r="W3002" s="95"/>
      <c r="X3002" s="95"/>
      <c r="Y3002" s="95"/>
      <c r="Z3002" s="95"/>
      <c r="AA3002" s="95"/>
      <c r="AB3002" s="95"/>
      <c r="AC3002" s="95"/>
      <c r="AD3002" s="95"/>
    </row>
    <row r="3003" spans="1:30" ht="13.2">
      <c r="A3003" s="95"/>
      <c r="B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  <c r="U3003" s="95"/>
      <c r="V3003" s="95"/>
      <c r="W3003" s="95"/>
      <c r="X3003" s="95"/>
      <c r="Y3003" s="95"/>
      <c r="Z3003" s="95"/>
      <c r="AA3003" s="95"/>
      <c r="AB3003" s="95"/>
      <c r="AC3003" s="95"/>
      <c r="AD3003" s="95"/>
    </row>
    <row r="3004" spans="1:30" ht="13.2">
      <c r="A3004" s="95"/>
      <c r="B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  <c r="U3004" s="95"/>
      <c r="V3004" s="95"/>
      <c r="W3004" s="95"/>
      <c r="X3004" s="95"/>
      <c r="Y3004" s="95"/>
      <c r="Z3004" s="95"/>
      <c r="AA3004" s="95"/>
      <c r="AB3004" s="95"/>
      <c r="AC3004" s="95"/>
      <c r="AD3004" s="95"/>
    </row>
    <row r="3005" spans="1:30" ht="13.2">
      <c r="A3005" s="95"/>
      <c r="B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  <c r="U3005" s="95"/>
      <c r="V3005" s="95"/>
      <c r="W3005" s="95"/>
      <c r="X3005" s="95"/>
      <c r="Y3005" s="95"/>
      <c r="Z3005" s="95"/>
      <c r="AA3005" s="95"/>
      <c r="AB3005" s="95"/>
      <c r="AC3005" s="95"/>
      <c r="AD3005" s="95"/>
    </row>
    <row r="3006" spans="1:30" ht="13.2">
      <c r="A3006" s="95"/>
      <c r="B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  <c r="U3006" s="95"/>
      <c r="V3006" s="95"/>
      <c r="W3006" s="95"/>
      <c r="X3006" s="95"/>
      <c r="Y3006" s="95"/>
      <c r="Z3006" s="95"/>
      <c r="AA3006" s="95"/>
      <c r="AB3006" s="95"/>
      <c r="AC3006" s="95"/>
      <c r="AD3006" s="95"/>
    </row>
    <row r="3007" spans="1:30" ht="13.2">
      <c r="A3007" s="95"/>
      <c r="B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  <c r="U3007" s="95"/>
      <c r="V3007" s="95"/>
      <c r="W3007" s="95"/>
      <c r="X3007" s="95"/>
      <c r="Y3007" s="95"/>
      <c r="Z3007" s="95"/>
      <c r="AA3007" s="95"/>
      <c r="AB3007" s="95"/>
      <c r="AC3007" s="95"/>
      <c r="AD3007" s="95"/>
    </row>
    <row r="3008" spans="1:30" ht="13.2">
      <c r="A3008" s="95"/>
      <c r="B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  <c r="U3008" s="95"/>
      <c r="V3008" s="95"/>
      <c r="W3008" s="95"/>
      <c r="X3008" s="95"/>
      <c r="Y3008" s="95"/>
      <c r="Z3008" s="95"/>
      <c r="AA3008" s="95"/>
      <c r="AB3008" s="95"/>
      <c r="AC3008" s="95"/>
      <c r="AD3008" s="95"/>
    </row>
    <row r="3009" spans="1:30" ht="13.2">
      <c r="A3009" s="95"/>
      <c r="B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  <c r="U3009" s="95"/>
      <c r="V3009" s="95"/>
      <c r="W3009" s="95"/>
      <c r="X3009" s="95"/>
      <c r="Y3009" s="95"/>
      <c r="Z3009" s="95"/>
      <c r="AA3009" s="95"/>
      <c r="AB3009" s="95"/>
      <c r="AC3009" s="95"/>
      <c r="AD3009" s="95"/>
    </row>
    <row r="3010" spans="1:30" ht="13.2">
      <c r="A3010" s="95"/>
      <c r="B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  <c r="U3010" s="95"/>
      <c r="V3010" s="95"/>
      <c r="W3010" s="95"/>
      <c r="X3010" s="95"/>
      <c r="Y3010" s="95"/>
      <c r="Z3010" s="95"/>
      <c r="AA3010" s="95"/>
      <c r="AB3010" s="95"/>
      <c r="AC3010" s="95"/>
      <c r="AD3010" s="95"/>
    </row>
    <row r="3011" spans="1:30" ht="13.2">
      <c r="A3011" s="95"/>
      <c r="B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  <c r="U3011" s="95"/>
      <c r="V3011" s="95"/>
      <c r="W3011" s="95"/>
      <c r="X3011" s="95"/>
      <c r="Y3011" s="95"/>
      <c r="Z3011" s="95"/>
      <c r="AA3011" s="95"/>
      <c r="AB3011" s="95"/>
      <c r="AC3011" s="95"/>
      <c r="AD3011" s="95"/>
    </row>
    <row r="3012" spans="1:30" ht="13.2">
      <c r="A3012" s="95"/>
      <c r="B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  <c r="U3012" s="95"/>
      <c r="V3012" s="95"/>
      <c r="W3012" s="95"/>
      <c r="X3012" s="95"/>
      <c r="Y3012" s="95"/>
      <c r="Z3012" s="95"/>
      <c r="AA3012" s="95"/>
      <c r="AB3012" s="95"/>
      <c r="AC3012" s="95"/>
      <c r="AD3012" s="95"/>
    </row>
    <row r="3013" spans="1:30" ht="13.2">
      <c r="A3013" s="95"/>
      <c r="B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  <c r="U3013" s="95"/>
      <c r="V3013" s="95"/>
      <c r="W3013" s="95"/>
      <c r="X3013" s="95"/>
      <c r="Y3013" s="95"/>
      <c r="Z3013" s="95"/>
      <c r="AA3013" s="95"/>
      <c r="AB3013" s="95"/>
      <c r="AC3013" s="95"/>
      <c r="AD3013" s="95"/>
    </row>
    <row r="3014" spans="1:30" ht="13.2">
      <c r="A3014" s="95"/>
      <c r="B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  <c r="U3014" s="95"/>
      <c r="V3014" s="95"/>
      <c r="W3014" s="95"/>
      <c r="X3014" s="95"/>
      <c r="Y3014" s="95"/>
      <c r="Z3014" s="95"/>
      <c r="AA3014" s="95"/>
      <c r="AB3014" s="95"/>
      <c r="AC3014" s="95"/>
      <c r="AD3014" s="95"/>
    </row>
    <row r="3015" spans="1:30" ht="13.2">
      <c r="A3015" s="95"/>
      <c r="B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  <c r="U3015" s="95"/>
      <c r="V3015" s="95"/>
      <c r="W3015" s="95"/>
      <c r="X3015" s="95"/>
      <c r="Y3015" s="95"/>
      <c r="Z3015" s="95"/>
      <c r="AA3015" s="95"/>
      <c r="AB3015" s="95"/>
      <c r="AC3015" s="95"/>
      <c r="AD3015" s="95"/>
    </row>
    <row r="3016" spans="1:30" ht="13.2">
      <c r="A3016" s="95"/>
      <c r="B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  <c r="U3016" s="95"/>
      <c r="V3016" s="95"/>
      <c r="W3016" s="95"/>
      <c r="X3016" s="95"/>
      <c r="Y3016" s="95"/>
      <c r="Z3016" s="95"/>
      <c r="AA3016" s="95"/>
      <c r="AB3016" s="95"/>
      <c r="AC3016" s="95"/>
      <c r="AD3016" s="95"/>
    </row>
    <row r="3017" spans="1:30" ht="13.2">
      <c r="A3017" s="95"/>
      <c r="B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  <c r="U3017" s="95"/>
      <c r="V3017" s="95"/>
      <c r="W3017" s="95"/>
      <c r="X3017" s="95"/>
      <c r="Y3017" s="95"/>
      <c r="Z3017" s="95"/>
      <c r="AA3017" s="95"/>
      <c r="AB3017" s="95"/>
      <c r="AC3017" s="95"/>
      <c r="AD3017" s="95"/>
    </row>
    <row r="3018" spans="1:30" ht="13.2">
      <c r="A3018" s="95"/>
      <c r="B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  <c r="U3018" s="95"/>
      <c r="V3018" s="95"/>
      <c r="W3018" s="95"/>
      <c r="X3018" s="95"/>
      <c r="Y3018" s="95"/>
      <c r="Z3018" s="95"/>
      <c r="AA3018" s="95"/>
      <c r="AB3018" s="95"/>
      <c r="AC3018" s="95"/>
      <c r="AD3018" s="95"/>
    </row>
    <row r="3019" spans="1:30" ht="13.2">
      <c r="A3019" s="95"/>
      <c r="B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  <c r="U3019" s="95"/>
      <c r="V3019" s="95"/>
      <c r="W3019" s="95"/>
      <c r="X3019" s="95"/>
      <c r="Y3019" s="95"/>
      <c r="Z3019" s="95"/>
      <c r="AA3019" s="95"/>
      <c r="AB3019" s="95"/>
      <c r="AC3019" s="95"/>
      <c r="AD3019" s="95"/>
    </row>
    <row r="3020" spans="1:30" ht="13.2">
      <c r="A3020" s="95"/>
      <c r="B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  <c r="U3020" s="95"/>
      <c r="V3020" s="95"/>
      <c r="W3020" s="95"/>
      <c r="X3020" s="95"/>
      <c r="Y3020" s="95"/>
      <c r="Z3020" s="95"/>
      <c r="AA3020" s="95"/>
      <c r="AB3020" s="95"/>
      <c r="AC3020" s="95"/>
      <c r="AD3020" s="95"/>
    </row>
    <row r="3021" spans="1:30" ht="13.2">
      <c r="A3021" s="95"/>
      <c r="B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  <c r="U3021" s="95"/>
      <c r="V3021" s="95"/>
      <c r="W3021" s="95"/>
      <c r="X3021" s="95"/>
      <c r="Y3021" s="95"/>
      <c r="Z3021" s="95"/>
      <c r="AA3021" s="95"/>
      <c r="AB3021" s="95"/>
      <c r="AC3021" s="95"/>
      <c r="AD3021" s="95"/>
    </row>
    <row r="3022" spans="1:30" ht="13.2">
      <c r="A3022" s="95"/>
      <c r="B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  <c r="U3022" s="95"/>
      <c r="V3022" s="95"/>
      <c r="W3022" s="95"/>
      <c r="X3022" s="95"/>
      <c r="Y3022" s="95"/>
      <c r="Z3022" s="95"/>
      <c r="AA3022" s="95"/>
      <c r="AB3022" s="95"/>
      <c r="AC3022" s="95"/>
      <c r="AD3022" s="95"/>
    </row>
    <row r="3023" spans="1:30" ht="13.2">
      <c r="A3023" s="95"/>
      <c r="B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  <c r="U3023" s="95"/>
      <c r="V3023" s="95"/>
      <c r="W3023" s="95"/>
      <c r="X3023" s="95"/>
      <c r="Y3023" s="95"/>
      <c r="Z3023" s="95"/>
      <c r="AA3023" s="95"/>
      <c r="AB3023" s="95"/>
      <c r="AC3023" s="95"/>
      <c r="AD3023" s="95"/>
    </row>
    <row r="3024" spans="1:30" ht="13.2">
      <c r="A3024" s="95"/>
      <c r="B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  <c r="U3024" s="95"/>
      <c r="V3024" s="95"/>
      <c r="W3024" s="95"/>
      <c r="X3024" s="95"/>
      <c r="Y3024" s="95"/>
      <c r="Z3024" s="95"/>
      <c r="AA3024" s="95"/>
      <c r="AB3024" s="95"/>
      <c r="AC3024" s="95"/>
      <c r="AD3024" s="95"/>
    </row>
    <row r="3025" spans="1:30" ht="13.2">
      <c r="A3025" s="95"/>
      <c r="B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  <c r="U3025" s="95"/>
      <c r="V3025" s="95"/>
      <c r="W3025" s="95"/>
      <c r="X3025" s="95"/>
      <c r="Y3025" s="95"/>
      <c r="Z3025" s="95"/>
      <c r="AA3025" s="95"/>
      <c r="AB3025" s="95"/>
      <c r="AC3025" s="95"/>
      <c r="AD3025" s="95"/>
    </row>
    <row r="3026" spans="1:30" ht="13.2">
      <c r="A3026" s="95"/>
      <c r="B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  <c r="U3026" s="95"/>
      <c r="V3026" s="95"/>
      <c r="W3026" s="95"/>
      <c r="X3026" s="95"/>
      <c r="Y3026" s="95"/>
      <c r="Z3026" s="95"/>
      <c r="AA3026" s="95"/>
      <c r="AB3026" s="95"/>
      <c r="AC3026" s="95"/>
      <c r="AD3026" s="95"/>
    </row>
    <row r="3027" spans="1:30" ht="13.2">
      <c r="A3027" s="95"/>
      <c r="B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  <c r="U3027" s="95"/>
      <c r="V3027" s="95"/>
      <c r="W3027" s="95"/>
      <c r="X3027" s="95"/>
      <c r="Y3027" s="95"/>
      <c r="Z3027" s="95"/>
      <c r="AA3027" s="95"/>
      <c r="AB3027" s="95"/>
      <c r="AC3027" s="95"/>
      <c r="AD3027" s="95"/>
    </row>
    <row r="3028" spans="1:30" ht="13.2">
      <c r="A3028" s="95"/>
      <c r="B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  <c r="U3028" s="95"/>
      <c r="V3028" s="95"/>
      <c r="W3028" s="95"/>
      <c r="X3028" s="95"/>
      <c r="Y3028" s="95"/>
      <c r="Z3028" s="95"/>
      <c r="AA3028" s="95"/>
      <c r="AB3028" s="95"/>
      <c r="AC3028" s="95"/>
      <c r="AD3028" s="95"/>
    </row>
    <row r="3029" spans="1:30" ht="13.2">
      <c r="A3029" s="95"/>
      <c r="B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  <c r="U3029" s="95"/>
      <c r="V3029" s="95"/>
      <c r="W3029" s="95"/>
      <c r="X3029" s="95"/>
      <c r="Y3029" s="95"/>
      <c r="Z3029" s="95"/>
      <c r="AA3029" s="95"/>
      <c r="AB3029" s="95"/>
      <c r="AC3029" s="95"/>
      <c r="AD3029" s="95"/>
    </row>
    <row r="3030" spans="1:30" ht="13.2">
      <c r="A3030" s="95"/>
      <c r="B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  <c r="U3030" s="95"/>
      <c r="V3030" s="95"/>
      <c r="W3030" s="95"/>
      <c r="X3030" s="95"/>
      <c r="Y3030" s="95"/>
      <c r="Z3030" s="95"/>
      <c r="AA3030" s="95"/>
      <c r="AB3030" s="95"/>
      <c r="AC3030" s="95"/>
      <c r="AD3030" s="95"/>
    </row>
    <row r="3031" spans="1:30" ht="13.2">
      <c r="A3031" s="95"/>
      <c r="B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  <c r="U3031" s="95"/>
      <c r="V3031" s="95"/>
      <c r="W3031" s="95"/>
      <c r="X3031" s="95"/>
      <c r="Y3031" s="95"/>
      <c r="Z3031" s="95"/>
      <c r="AA3031" s="95"/>
      <c r="AB3031" s="95"/>
      <c r="AC3031" s="95"/>
      <c r="AD3031" s="95"/>
    </row>
    <row r="3032" spans="1:30" ht="13.2">
      <c r="A3032" s="95"/>
      <c r="B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  <c r="U3032" s="95"/>
      <c r="V3032" s="95"/>
      <c r="W3032" s="95"/>
      <c r="X3032" s="95"/>
      <c r="Y3032" s="95"/>
      <c r="Z3032" s="95"/>
      <c r="AA3032" s="95"/>
      <c r="AB3032" s="95"/>
      <c r="AC3032" s="95"/>
      <c r="AD3032" s="95"/>
    </row>
    <row r="3033" spans="1:30" ht="13.2">
      <c r="A3033" s="95"/>
      <c r="B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  <c r="U3033" s="95"/>
      <c r="V3033" s="95"/>
      <c r="W3033" s="95"/>
      <c r="X3033" s="95"/>
      <c r="Y3033" s="95"/>
      <c r="Z3033" s="95"/>
      <c r="AA3033" s="95"/>
      <c r="AB3033" s="95"/>
      <c r="AC3033" s="95"/>
      <c r="AD3033" s="95"/>
    </row>
    <row r="3034" spans="1:30" ht="13.2">
      <c r="A3034" s="95"/>
      <c r="B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  <c r="U3034" s="95"/>
      <c r="V3034" s="95"/>
      <c r="W3034" s="95"/>
      <c r="X3034" s="95"/>
      <c r="Y3034" s="95"/>
      <c r="Z3034" s="95"/>
      <c r="AA3034" s="95"/>
      <c r="AB3034" s="95"/>
      <c r="AC3034" s="95"/>
      <c r="AD3034" s="95"/>
    </row>
    <row r="3035" spans="1:30" ht="13.2">
      <c r="A3035" s="95"/>
      <c r="B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  <c r="U3035" s="95"/>
      <c r="V3035" s="95"/>
      <c r="W3035" s="95"/>
      <c r="X3035" s="95"/>
      <c r="Y3035" s="95"/>
      <c r="Z3035" s="95"/>
      <c r="AA3035" s="95"/>
      <c r="AB3035" s="95"/>
      <c r="AC3035" s="95"/>
      <c r="AD3035" s="95"/>
    </row>
    <row r="3036" spans="1:30" ht="13.2">
      <c r="A3036" s="95"/>
      <c r="B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  <c r="U3036" s="95"/>
      <c r="V3036" s="95"/>
      <c r="W3036" s="95"/>
      <c r="X3036" s="95"/>
      <c r="Y3036" s="95"/>
      <c r="Z3036" s="95"/>
      <c r="AA3036" s="95"/>
      <c r="AB3036" s="95"/>
      <c r="AC3036" s="95"/>
      <c r="AD3036" s="95"/>
    </row>
    <row r="3037" spans="1:30" ht="13.2">
      <c r="A3037" s="95"/>
      <c r="B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  <c r="U3037" s="95"/>
      <c r="V3037" s="95"/>
      <c r="W3037" s="95"/>
      <c r="X3037" s="95"/>
      <c r="Y3037" s="95"/>
      <c r="Z3037" s="95"/>
      <c r="AA3037" s="95"/>
      <c r="AB3037" s="95"/>
      <c r="AC3037" s="95"/>
      <c r="AD3037" s="95"/>
    </row>
    <row r="3038" spans="1:30" ht="13.2">
      <c r="A3038" s="95"/>
      <c r="B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  <c r="U3038" s="95"/>
      <c r="V3038" s="95"/>
      <c r="W3038" s="95"/>
      <c r="X3038" s="95"/>
      <c r="Y3038" s="95"/>
      <c r="Z3038" s="95"/>
      <c r="AA3038" s="95"/>
      <c r="AB3038" s="95"/>
      <c r="AC3038" s="95"/>
      <c r="AD3038" s="95"/>
    </row>
    <row r="3039" spans="1:30" ht="13.2">
      <c r="A3039" s="95"/>
      <c r="B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  <c r="U3039" s="95"/>
      <c r="V3039" s="95"/>
      <c r="W3039" s="95"/>
      <c r="X3039" s="95"/>
      <c r="Y3039" s="95"/>
      <c r="Z3039" s="95"/>
      <c r="AA3039" s="95"/>
      <c r="AB3039" s="95"/>
      <c r="AC3039" s="95"/>
      <c r="AD3039" s="95"/>
    </row>
    <row r="3040" spans="1:30" ht="13.2">
      <c r="A3040" s="95"/>
      <c r="B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  <c r="U3040" s="95"/>
      <c r="V3040" s="95"/>
      <c r="W3040" s="95"/>
      <c r="X3040" s="95"/>
      <c r="Y3040" s="95"/>
      <c r="Z3040" s="95"/>
      <c r="AA3040" s="95"/>
      <c r="AB3040" s="95"/>
      <c r="AC3040" s="95"/>
      <c r="AD3040" s="95"/>
    </row>
    <row r="3041" spans="1:30" ht="13.2">
      <c r="A3041" s="95"/>
      <c r="B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  <c r="U3041" s="95"/>
      <c r="V3041" s="95"/>
      <c r="W3041" s="95"/>
      <c r="X3041" s="95"/>
      <c r="Y3041" s="95"/>
      <c r="Z3041" s="95"/>
      <c r="AA3041" s="95"/>
      <c r="AB3041" s="95"/>
      <c r="AC3041" s="95"/>
      <c r="AD3041" s="95"/>
    </row>
    <row r="3042" spans="1:30" ht="13.2">
      <c r="A3042" s="95"/>
      <c r="B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  <c r="U3042" s="95"/>
      <c r="V3042" s="95"/>
      <c r="W3042" s="95"/>
      <c r="X3042" s="95"/>
      <c r="Y3042" s="95"/>
      <c r="Z3042" s="95"/>
      <c r="AA3042" s="95"/>
      <c r="AB3042" s="95"/>
      <c r="AC3042" s="95"/>
      <c r="AD3042" s="95"/>
    </row>
    <row r="3043" spans="1:30" ht="13.2">
      <c r="A3043" s="95"/>
      <c r="B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  <c r="U3043" s="95"/>
      <c r="V3043" s="95"/>
      <c r="W3043" s="95"/>
      <c r="X3043" s="95"/>
      <c r="Y3043" s="95"/>
      <c r="Z3043" s="95"/>
      <c r="AA3043" s="95"/>
      <c r="AB3043" s="95"/>
      <c r="AC3043" s="95"/>
      <c r="AD3043" s="95"/>
    </row>
    <row r="3044" spans="1:30" ht="13.2">
      <c r="A3044" s="95"/>
      <c r="B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  <c r="U3044" s="95"/>
      <c r="V3044" s="95"/>
      <c r="W3044" s="95"/>
      <c r="X3044" s="95"/>
      <c r="Y3044" s="95"/>
      <c r="Z3044" s="95"/>
      <c r="AA3044" s="95"/>
      <c r="AB3044" s="95"/>
      <c r="AC3044" s="95"/>
      <c r="AD3044" s="95"/>
    </row>
    <row r="3045" spans="1:30" ht="13.2">
      <c r="A3045" s="95"/>
      <c r="B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  <c r="U3045" s="95"/>
      <c r="V3045" s="95"/>
      <c r="W3045" s="95"/>
      <c r="X3045" s="95"/>
      <c r="Y3045" s="95"/>
      <c r="Z3045" s="95"/>
      <c r="AA3045" s="95"/>
      <c r="AB3045" s="95"/>
      <c r="AC3045" s="95"/>
      <c r="AD3045" s="95"/>
    </row>
    <row r="3046" spans="1:30" ht="13.2">
      <c r="A3046" s="95"/>
      <c r="B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  <c r="U3046" s="95"/>
      <c r="V3046" s="95"/>
      <c r="W3046" s="95"/>
      <c r="X3046" s="95"/>
      <c r="Y3046" s="95"/>
      <c r="Z3046" s="95"/>
      <c r="AA3046" s="95"/>
      <c r="AB3046" s="95"/>
      <c r="AC3046" s="95"/>
      <c r="AD3046" s="95"/>
    </row>
    <row r="3047" spans="1:30" ht="13.2">
      <c r="A3047" s="95"/>
      <c r="B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  <c r="U3047" s="95"/>
      <c r="V3047" s="95"/>
      <c r="W3047" s="95"/>
      <c r="X3047" s="95"/>
      <c r="Y3047" s="95"/>
      <c r="Z3047" s="95"/>
      <c r="AA3047" s="95"/>
      <c r="AB3047" s="95"/>
      <c r="AC3047" s="95"/>
      <c r="AD3047" s="95"/>
    </row>
    <row r="3048" spans="1:30" ht="13.2">
      <c r="A3048" s="95"/>
      <c r="B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  <c r="U3048" s="95"/>
      <c r="V3048" s="95"/>
      <c r="W3048" s="95"/>
      <c r="X3048" s="95"/>
      <c r="Y3048" s="95"/>
      <c r="Z3048" s="95"/>
      <c r="AA3048" s="95"/>
      <c r="AB3048" s="95"/>
      <c r="AC3048" s="95"/>
      <c r="AD3048" s="95"/>
    </row>
    <row r="3049" spans="1:30" ht="13.2">
      <c r="A3049" s="95"/>
      <c r="B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  <c r="U3049" s="95"/>
      <c r="V3049" s="95"/>
      <c r="W3049" s="95"/>
      <c r="X3049" s="95"/>
      <c r="Y3049" s="95"/>
      <c r="Z3049" s="95"/>
      <c r="AA3049" s="95"/>
      <c r="AB3049" s="95"/>
      <c r="AC3049" s="95"/>
      <c r="AD3049" s="95"/>
    </row>
    <row r="3050" spans="1:30" ht="13.2">
      <c r="A3050" s="95"/>
      <c r="B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  <c r="U3050" s="95"/>
      <c r="V3050" s="95"/>
      <c r="W3050" s="95"/>
      <c r="X3050" s="95"/>
      <c r="Y3050" s="95"/>
      <c r="Z3050" s="95"/>
      <c r="AA3050" s="95"/>
      <c r="AB3050" s="95"/>
      <c r="AC3050" s="95"/>
      <c r="AD3050" s="95"/>
    </row>
    <row r="3051" spans="1:30" ht="13.2">
      <c r="A3051" s="95"/>
      <c r="B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  <c r="U3051" s="95"/>
      <c r="V3051" s="95"/>
      <c r="W3051" s="95"/>
      <c r="X3051" s="95"/>
      <c r="Y3051" s="95"/>
      <c r="Z3051" s="95"/>
      <c r="AA3051" s="95"/>
      <c r="AB3051" s="95"/>
      <c r="AC3051" s="95"/>
      <c r="AD3051" s="95"/>
    </row>
    <row r="3052" spans="1:30" ht="13.2">
      <c r="A3052" s="95"/>
      <c r="B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  <c r="U3052" s="95"/>
      <c r="V3052" s="95"/>
      <c r="W3052" s="95"/>
      <c r="X3052" s="95"/>
      <c r="Y3052" s="95"/>
      <c r="Z3052" s="95"/>
      <c r="AA3052" s="95"/>
      <c r="AB3052" s="95"/>
      <c r="AC3052" s="95"/>
      <c r="AD3052" s="95"/>
    </row>
    <row r="3053" spans="1:30" ht="13.2">
      <c r="A3053" s="95"/>
      <c r="B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  <c r="U3053" s="95"/>
      <c r="V3053" s="95"/>
      <c r="W3053" s="95"/>
      <c r="X3053" s="95"/>
      <c r="Y3053" s="95"/>
      <c r="Z3053" s="95"/>
      <c r="AA3053" s="95"/>
      <c r="AB3053" s="95"/>
      <c r="AC3053" s="95"/>
      <c r="AD3053" s="95"/>
    </row>
    <row r="3054" spans="1:30" ht="13.2">
      <c r="A3054" s="95"/>
      <c r="B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  <c r="U3054" s="95"/>
      <c r="V3054" s="95"/>
      <c r="W3054" s="95"/>
      <c r="X3054" s="95"/>
      <c r="Y3054" s="95"/>
      <c r="Z3054" s="95"/>
      <c r="AA3054" s="95"/>
      <c r="AB3054" s="95"/>
      <c r="AC3054" s="95"/>
      <c r="AD3054" s="95"/>
    </row>
    <row r="3055" spans="1:30" ht="13.2">
      <c r="A3055" s="95"/>
      <c r="B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  <c r="U3055" s="95"/>
      <c r="V3055" s="95"/>
      <c r="W3055" s="95"/>
      <c r="X3055" s="95"/>
      <c r="Y3055" s="95"/>
      <c r="Z3055" s="95"/>
      <c r="AA3055" s="95"/>
      <c r="AB3055" s="95"/>
      <c r="AC3055" s="95"/>
      <c r="AD3055" s="95"/>
    </row>
    <row r="3056" spans="1:30" ht="13.2">
      <c r="A3056" s="95"/>
      <c r="B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  <c r="U3056" s="95"/>
      <c r="V3056" s="95"/>
      <c r="W3056" s="95"/>
      <c r="X3056" s="95"/>
      <c r="Y3056" s="95"/>
      <c r="Z3056" s="95"/>
      <c r="AA3056" s="95"/>
      <c r="AB3056" s="95"/>
      <c r="AC3056" s="95"/>
      <c r="AD3056" s="95"/>
    </row>
    <row r="3057" spans="1:30" ht="13.2">
      <c r="A3057" s="95"/>
      <c r="B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  <c r="U3057" s="95"/>
      <c r="V3057" s="95"/>
      <c r="W3057" s="95"/>
      <c r="X3057" s="95"/>
      <c r="Y3057" s="95"/>
      <c r="Z3057" s="95"/>
      <c r="AA3057" s="95"/>
      <c r="AB3057" s="95"/>
      <c r="AC3057" s="95"/>
      <c r="AD3057" s="95"/>
    </row>
    <row r="3058" spans="1:30" ht="13.2">
      <c r="A3058" s="95"/>
      <c r="B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  <c r="U3058" s="95"/>
      <c r="V3058" s="95"/>
      <c r="W3058" s="95"/>
      <c r="X3058" s="95"/>
      <c r="Y3058" s="95"/>
      <c r="Z3058" s="95"/>
      <c r="AA3058" s="95"/>
      <c r="AB3058" s="95"/>
      <c r="AC3058" s="95"/>
      <c r="AD3058" s="95"/>
    </row>
    <row r="3059" spans="1:30" ht="13.2">
      <c r="A3059" s="95"/>
      <c r="B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  <c r="U3059" s="95"/>
      <c r="V3059" s="95"/>
      <c r="W3059" s="95"/>
      <c r="X3059" s="95"/>
      <c r="Y3059" s="95"/>
      <c r="Z3059" s="95"/>
      <c r="AA3059" s="95"/>
      <c r="AB3059" s="95"/>
      <c r="AC3059" s="95"/>
      <c r="AD3059" s="95"/>
    </row>
    <row r="3060" spans="1:30" ht="13.2">
      <c r="A3060" s="95"/>
      <c r="B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  <c r="U3060" s="95"/>
      <c r="V3060" s="95"/>
      <c r="W3060" s="95"/>
      <c r="X3060" s="95"/>
      <c r="Y3060" s="95"/>
      <c r="Z3060" s="95"/>
      <c r="AA3060" s="95"/>
      <c r="AB3060" s="95"/>
      <c r="AC3060" s="95"/>
      <c r="AD3060" s="95"/>
    </row>
    <row r="3061" spans="1:30" ht="13.2">
      <c r="A3061" s="95"/>
      <c r="B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  <c r="U3061" s="95"/>
      <c r="V3061" s="95"/>
      <c r="W3061" s="95"/>
      <c r="X3061" s="95"/>
      <c r="Y3061" s="95"/>
      <c r="Z3061" s="95"/>
      <c r="AA3061" s="95"/>
      <c r="AB3061" s="95"/>
      <c r="AC3061" s="95"/>
      <c r="AD3061" s="95"/>
    </row>
    <row r="3062" spans="1:30" ht="13.2">
      <c r="A3062" s="95"/>
      <c r="B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  <c r="U3062" s="95"/>
      <c r="V3062" s="95"/>
      <c r="W3062" s="95"/>
      <c r="X3062" s="95"/>
      <c r="Y3062" s="95"/>
      <c r="Z3062" s="95"/>
      <c r="AA3062" s="95"/>
      <c r="AB3062" s="95"/>
      <c r="AC3062" s="95"/>
      <c r="AD3062" s="95"/>
    </row>
    <row r="3063" spans="1:30" ht="13.2">
      <c r="A3063" s="95"/>
      <c r="B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  <c r="U3063" s="95"/>
      <c r="V3063" s="95"/>
      <c r="W3063" s="95"/>
      <c r="X3063" s="95"/>
      <c r="Y3063" s="95"/>
      <c r="Z3063" s="95"/>
      <c r="AA3063" s="95"/>
      <c r="AB3063" s="95"/>
      <c r="AC3063" s="95"/>
      <c r="AD3063" s="95"/>
    </row>
    <row r="3064" spans="1:30" ht="13.2">
      <c r="A3064" s="95"/>
      <c r="B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  <c r="U3064" s="95"/>
      <c r="V3064" s="95"/>
      <c r="W3064" s="95"/>
      <c r="X3064" s="95"/>
      <c r="Y3064" s="95"/>
      <c r="Z3064" s="95"/>
      <c r="AA3064" s="95"/>
      <c r="AB3064" s="95"/>
      <c r="AC3064" s="95"/>
      <c r="AD3064" s="95"/>
    </row>
    <row r="3065" spans="1:30" ht="13.2">
      <c r="A3065" s="95"/>
      <c r="B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  <c r="U3065" s="95"/>
      <c r="V3065" s="95"/>
      <c r="W3065" s="95"/>
      <c r="X3065" s="95"/>
      <c r="Y3065" s="95"/>
      <c r="Z3065" s="95"/>
      <c r="AA3065" s="95"/>
      <c r="AB3065" s="95"/>
      <c r="AC3065" s="95"/>
      <c r="AD3065" s="95"/>
    </row>
    <row r="3066" spans="1:30" ht="13.2">
      <c r="A3066" s="95"/>
      <c r="B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  <c r="U3066" s="95"/>
      <c r="V3066" s="95"/>
      <c r="W3066" s="95"/>
      <c r="X3066" s="95"/>
      <c r="Y3066" s="95"/>
      <c r="Z3066" s="95"/>
      <c r="AA3066" s="95"/>
      <c r="AB3066" s="95"/>
      <c r="AC3066" s="95"/>
      <c r="AD3066" s="95"/>
    </row>
    <row r="3067" spans="1:30" ht="13.2">
      <c r="A3067" s="95"/>
      <c r="B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  <c r="U3067" s="95"/>
      <c r="V3067" s="95"/>
      <c r="W3067" s="95"/>
      <c r="X3067" s="95"/>
      <c r="Y3067" s="95"/>
      <c r="Z3067" s="95"/>
      <c r="AA3067" s="95"/>
      <c r="AB3067" s="95"/>
      <c r="AC3067" s="95"/>
      <c r="AD3067" s="95"/>
    </row>
    <row r="3068" spans="1:30" ht="13.2">
      <c r="A3068" s="95"/>
      <c r="B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  <c r="U3068" s="95"/>
      <c r="V3068" s="95"/>
      <c r="W3068" s="95"/>
      <c r="X3068" s="95"/>
      <c r="Y3068" s="95"/>
      <c r="Z3068" s="95"/>
      <c r="AA3068" s="95"/>
      <c r="AB3068" s="95"/>
      <c r="AC3068" s="95"/>
      <c r="AD3068" s="95"/>
    </row>
    <row r="3069" spans="1:30" ht="13.2">
      <c r="A3069" s="95"/>
      <c r="B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  <c r="U3069" s="95"/>
      <c r="V3069" s="95"/>
      <c r="W3069" s="95"/>
      <c r="X3069" s="95"/>
      <c r="Y3069" s="95"/>
      <c r="Z3069" s="95"/>
      <c r="AA3069" s="95"/>
      <c r="AB3069" s="95"/>
      <c r="AC3069" s="95"/>
      <c r="AD3069" s="95"/>
    </row>
    <row r="3070" spans="1:30" ht="13.2">
      <c r="A3070" s="95"/>
      <c r="B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  <c r="U3070" s="95"/>
      <c r="V3070" s="95"/>
      <c r="W3070" s="95"/>
      <c r="X3070" s="95"/>
      <c r="Y3070" s="95"/>
      <c r="Z3070" s="95"/>
      <c r="AA3070" s="95"/>
      <c r="AB3070" s="95"/>
      <c r="AC3070" s="95"/>
      <c r="AD3070" s="95"/>
    </row>
    <row r="3071" spans="1:30" ht="13.2">
      <c r="A3071" s="95"/>
      <c r="B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  <c r="U3071" s="95"/>
      <c r="V3071" s="95"/>
      <c r="W3071" s="95"/>
      <c r="X3071" s="95"/>
      <c r="Y3071" s="95"/>
      <c r="Z3071" s="95"/>
      <c r="AA3071" s="95"/>
      <c r="AB3071" s="95"/>
      <c r="AC3071" s="95"/>
      <c r="AD3071" s="95"/>
    </row>
    <row r="3072" spans="1:30" ht="13.2">
      <c r="A3072" s="95"/>
      <c r="B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  <c r="U3072" s="95"/>
      <c r="V3072" s="95"/>
      <c r="W3072" s="95"/>
      <c r="X3072" s="95"/>
      <c r="Y3072" s="95"/>
      <c r="Z3072" s="95"/>
      <c r="AA3072" s="95"/>
      <c r="AB3072" s="95"/>
      <c r="AC3072" s="95"/>
      <c r="AD3072" s="95"/>
    </row>
    <row r="3073" spans="1:30" ht="13.2">
      <c r="A3073" s="95"/>
      <c r="B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  <c r="U3073" s="95"/>
      <c r="V3073" s="95"/>
      <c r="W3073" s="95"/>
      <c r="X3073" s="95"/>
      <c r="Y3073" s="95"/>
      <c r="Z3073" s="95"/>
      <c r="AA3073" s="95"/>
      <c r="AB3073" s="95"/>
      <c r="AC3073" s="95"/>
      <c r="AD3073" s="95"/>
    </row>
    <row r="3074" spans="1:30" ht="13.2">
      <c r="A3074" s="95"/>
      <c r="B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  <c r="U3074" s="95"/>
      <c r="V3074" s="95"/>
      <c r="W3074" s="95"/>
      <c r="X3074" s="95"/>
      <c r="Y3074" s="95"/>
      <c r="Z3074" s="95"/>
      <c r="AA3074" s="95"/>
      <c r="AB3074" s="95"/>
      <c r="AC3074" s="95"/>
      <c r="AD3074" s="95"/>
    </row>
    <row r="3075" spans="1:30" ht="13.2">
      <c r="A3075" s="95"/>
      <c r="B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  <c r="U3075" s="95"/>
      <c r="V3075" s="95"/>
      <c r="W3075" s="95"/>
      <c r="X3075" s="95"/>
      <c r="Y3075" s="95"/>
      <c r="Z3075" s="95"/>
      <c r="AA3075" s="95"/>
      <c r="AB3075" s="95"/>
      <c r="AC3075" s="95"/>
      <c r="AD3075" s="95"/>
    </row>
    <row r="3076" spans="1:30" ht="13.2">
      <c r="A3076" s="95"/>
      <c r="B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  <c r="U3076" s="95"/>
      <c r="V3076" s="95"/>
      <c r="W3076" s="95"/>
      <c r="X3076" s="95"/>
      <c r="Y3076" s="95"/>
      <c r="Z3076" s="95"/>
      <c r="AA3076" s="95"/>
      <c r="AB3076" s="95"/>
      <c r="AC3076" s="95"/>
      <c r="AD3076" s="95"/>
    </row>
    <row r="3077" spans="1:30" ht="13.2">
      <c r="A3077" s="95"/>
      <c r="B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  <c r="U3077" s="95"/>
      <c r="V3077" s="95"/>
      <c r="W3077" s="95"/>
      <c r="X3077" s="95"/>
      <c r="Y3077" s="95"/>
      <c r="Z3077" s="95"/>
      <c r="AA3077" s="95"/>
      <c r="AB3077" s="95"/>
      <c r="AC3077" s="95"/>
      <c r="AD3077" s="95"/>
    </row>
    <row r="3078" spans="1:30" ht="13.2">
      <c r="A3078" s="95"/>
      <c r="B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  <c r="U3078" s="95"/>
      <c r="V3078" s="95"/>
      <c r="W3078" s="95"/>
      <c r="X3078" s="95"/>
      <c r="Y3078" s="95"/>
      <c r="Z3078" s="95"/>
      <c r="AA3078" s="95"/>
      <c r="AB3078" s="95"/>
      <c r="AC3078" s="95"/>
      <c r="AD3078" s="95"/>
    </row>
    <row r="3079" spans="1:30" ht="13.2">
      <c r="A3079" s="95"/>
      <c r="B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  <c r="U3079" s="95"/>
      <c r="V3079" s="95"/>
      <c r="W3079" s="95"/>
      <c r="X3079" s="95"/>
      <c r="Y3079" s="95"/>
      <c r="Z3079" s="95"/>
      <c r="AA3079" s="95"/>
      <c r="AB3079" s="95"/>
      <c r="AC3079" s="95"/>
      <c r="AD3079" s="95"/>
    </row>
    <row r="3080" spans="1:30" ht="13.2">
      <c r="A3080" s="95"/>
      <c r="B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  <c r="U3080" s="95"/>
      <c r="V3080" s="95"/>
      <c r="W3080" s="95"/>
      <c r="X3080" s="95"/>
      <c r="Y3080" s="95"/>
      <c r="Z3080" s="95"/>
      <c r="AA3080" s="95"/>
      <c r="AB3080" s="95"/>
      <c r="AC3080" s="95"/>
      <c r="AD3080" s="95"/>
    </row>
    <row r="3081" spans="1:30" ht="13.2">
      <c r="A3081" s="95"/>
      <c r="B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  <c r="U3081" s="95"/>
      <c r="V3081" s="95"/>
      <c r="W3081" s="95"/>
      <c r="X3081" s="95"/>
      <c r="Y3081" s="95"/>
      <c r="Z3081" s="95"/>
      <c r="AA3081" s="95"/>
      <c r="AB3081" s="95"/>
      <c r="AC3081" s="95"/>
      <c r="AD3081" s="95"/>
    </row>
    <row r="3082" spans="1:30" ht="13.2">
      <c r="A3082" s="95"/>
      <c r="B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  <c r="U3082" s="95"/>
      <c r="V3082" s="95"/>
      <c r="W3082" s="95"/>
      <c r="X3082" s="95"/>
      <c r="Y3082" s="95"/>
      <c r="Z3082" s="95"/>
      <c r="AA3082" s="95"/>
      <c r="AB3082" s="95"/>
      <c r="AC3082" s="95"/>
      <c r="AD3082" s="95"/>
    </row>
    <row r="3083" spans="1:30" ht="13.2">
      <c r="A3083" s="95"/>
      <c r="B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  <c r="U3083" s="95"/>
      <c r="V3083" s="95"/>
      <c r="W3083" s="95"/>
      <c r="X3083" s="95"/>
      <c r="Y3083" s="95"/>
      <c r="Z3083" s="95"/>
      <c r="AA3083" s="95"/>
      <c r="AB3083" s="95"/>
      <c r="AC3083" s="95"/>
      <c r="AD3083" s="95"/>
    </row>
    <row r="3084" spans="1:30" ht="13.2">
      <c r="A3084" s="95"/>
      <c r="B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  <c r="U3084" s="95"/>
      <c r="V3084" s="95"/>
      <c r="W3084" s="95"/>
      <c r="X3084" s="95"/>
      <c r="Y3084" s="95"/>
      <c r="Z3084" s="95"/>
      <c r="AA3084" s="95"/>
      <c r="AB3084" s="95"/>
      <c r="AC3084" s="95"/>
      <c r="AD3084" s="95"/>
    </row>
    <row r="3085" spans="1:30" ht="13.2">
      <c r="A3085" s="95"/>
      <c r="B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  <c r="U3085" s="95"/>
      <c r="V3085" s="95"/>
      <c r="W3085" s="95"/>
      <c r="X3085" s="95"/>
      <c r="Y3085" s="95"/>
      <c r="Z3085" s="95"/>
      <c r="AA3085" s="95"/>
      <c r="AB3085" s="95"/>
      <c r="AC3085" s="95"/>
      <c r="AD3085" s="95"/>
    </row>
    <row r="3086" spans="1:30" ht="13.2">
      <c r="A3086" s="95"/>
      <c r="B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  <c r="U3086" s="95"/>
      <c r="V3086" s="95"/>
      <c r="W3086" s="95"/>
      <c r="X3086" s="95"/>
      <c r="Y3086" s="95"/>
      <c r="Z3086" s="95"/>
      <c r="AA3086" s="95"/>
      <c r="AB3086" s="95"/>
      <c r="AC3086" s="95"/>
      <c r="AD3086" s="95"/>
    </row>
    <row r="3087" spans="1:30" ht="13.2">
      <c r="A3087" s="95"/>
      <c r="B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  <c r="U3087" s="95"/>
      <c r="V3087" s="95"/>
      <c r="W3087" s="95"/>
      <c r="X3087" s="95"/>
      <c r="Y3087" s="95"/>
      <c r="Z3087" s="95"/>
      <c r="AA3087" s="95"/>
      <c r="AB3087" s="95"/>
      <c r="AC3087" s="95"/>
      <c r="AD3087" s="95"/>
    </row>
    <row r="3088" spans="1:30" ht="13.2">
      <c r="A3088" s="95"/>
      <c r="B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  <c r="U3088" s="95"/>
      <c r="V3088" s="95"/>
      <c r="W3088" s="95"/>
      <c r="X3088" s="95"/>
      <c r="Y3088" s="95"/>
      <c r="Z3088" s="95"/>
      <c r="AA3088" s="95"/>
      <c r="AB3088" s="95"/>
      <c r="AC3088" s="95"/>
      <c r="AD3088" s="95"/>
    </row>
    <row r="3089" spans="1:30" ht="13.2">
      <c r="A3089" s="95"/>
      <c r="B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  <c r="U3089" s="95"/>
      <c r="V3089" s="95"/>
      <c r="W3089" s="95"/>
      <c r="X3089" s="95"/>
      <c r="Y3089" s="95"/>
      <c r="Z3089" s="95"/>
      <c r="AA3089" s="95"/>
      <c r="AB3089" s="95"/>
      <c r="AC3089" s="95"/>
      <c r="AD3089" s="95"/>
    </row>
    <row r="3090" spans="1:30" ht="13.2">
      <c r="A3090" s="95"/>
      <c r="B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  <c r="U3090" s="95"/>
      <c r="V3090" s="95"/>
      <c r="W3090" s="95"/>
      <c r="X3090" s="95"/>
      <c r="Y3090" s="95"/>
      <c r="Z3090" s="95"/>
      <c r="AA3090" s="95"/>
      <c r="AB3090" s="95"/>
      <c r="AC3090" s="95"/>
      <c r="AD3090" s="95"/>
    </row>
    <row r="3091" spans="1:30" ht="13.2">
      <c r="A3091" s="95"/>
      <c r="B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  <c r="U3091" s="95"/>
      <c r="V3091" s="95"/>
      <c r="W3091" s="95"/>
      <c r="X3091" s="95"/>
      <c r="Y3091" s="95"/>
      <c r="Z3091" s="95"/>
      <c r="AA3091" s="95"/>
      <c r="AB3091" s="95"/>
      <c r="AC3091" s="95"/>
      <c r="AD3091" s="95"/>
    </row>
    <row r="3092" spans="1:30" ht="13.2">
      <c r="A3092" s="95"/>
      <c r="B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  <c r="U3092" s="95"/>
      <c r="V3092" s="95"/>
      <c r="W3092" s="95"/>
      <c r="X3092" s="95"/>
      <c r="Y3092" s="95"/>
      <c r="Z3092" s="95"/>
      <c r="AA3092" s="95"/>
      <c r="AB3092" s="95"/>
      <c r="AC3092" s="95"/>
      <c r="AD3092" s="95"/>
    </row>
    <row r="3093" spans="1:30" ht="13.2">
      <c r="A3093" s="95"/>
      <c r="B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  <c r="U3093" s="95"/>
      <c r="V3093" s="95"/>
      <c r="W3093" s="95"/>
      <c r="X3093" s="95"/>
      <c r="Y3093" s="95"/>
      <c r="Z3093" s="95"/>
      <c r="AA3093" s="95"/>
      <c r="AB3093" s="95"/>
      <c r="AC3093" s="95"/>
      <c r="AD3093" s="95"/>
    </row>
    <row r="3094" spans="1:30" ht="13.2">
      <c r="A3094" s="95"/>
      <c r="B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  <c r="U3094" s="95"/>
      <c r="V3094" s="95"/>
      <c r="W3094" s="95"/>
      <c r="X3094" s="95"/>
      <c r="Y3094" s="95"/>
      <c r="Z3094" s="95"/>
      <c r="AA3094" s="95"/>
      <c r="AB3094" s="95"/>
      <c r="AC3094" s="95"/>
      <c r="AD3094" s="95"/>
    </row>
    <row r="3095" spans="1:30" ht="13.2">
      <c r="A3095" s="95"/>
      <c r="B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  <c r="U3095" s="95"/>
      <c r="V3095" s="95"/>
      <c r="W3095" s="95"/>
      <c r="X3095" s="95"/>
      <c r="Y3095" s="95"/>
      <c r="Z3095" s="95"/>
      <c r="AA3095" s="95"/>
      <c r="AB3095" s="95"/>
      <c r="AC3095" s="95"/>
      <c r="AD3095" s="95"/>
    </row>
    <row r="3096" spans="1:30" ht="13.2">
      <c r="A3096" s="95"/>
      <c r="B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  <c r="U3096" s="95"/>
      <c r="V3096" s="95"/>
      <c r="W3096" s="95"/>
      <c r="X3096" s="95"/>
      <c r="Y3096" s="95"/>
      <c r="Z3096" s="95"/>
      <c r="AA3096" s="95"/>
      <c r="AB3096" s="95"/>
      <c r="AC3096" s="95"/>
      <c r="AD3096" s="95"/>
    </row>
    <row r="3097" spans="1:30" ht="13.2">
      <c r="A3097" s="95"/>
      <c r="B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  <c r="U3097" s="95"/>
      <c r="V3097" s="95"/>
      <c r="W3097" s="95"/>
      <c r="X3097" s="95"/>
      <c r="Y3097" s="95"/>
      <c r="Z3097" s="95"/>
      <c r="AA3097" s="95"/>
      <c r="AB3097" s="95"/>
      <c r="AC3097" s="95"/>
      <c r="AD3097" s="95"/>
    </row>
    <row r="3098" spans="1:30" ht="13.2">
      <c r="A3098" s="95"/>
      <c r="B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  <c r="U3098" s="95"/>
      <c r="V3098" s="95"/>
      <c r="W3098" s="95"/>
      <c r="X3098" s="95"/>
      <c r="Y3098" s="95"/>
      <c r="Z3098" s="95"/>
      <c r="AA3098" s="95"/>
      <c r="AB3098" s="95"/>
      <c r="AC3098" s="95"/>
      <c r="AD3098" s="95"/>
    </row>
    <row r="3099" spans="1:30" ht="13.2">
      <c r="A3099" s="95"/>
      <c r="B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  <c r="U3099" s="95"/>
      <c r="V3099" s="95"/>
      <c r="W3099" s="95"/>
      <c r="X3099" s="95"/>
      <c r="Y3099" s="95"/>
      <c r="Z3099" s="95"/>
      <c r="AA3099" s="95"/>
      <c r="AB3099" s="95"/>
      <c r="AC3099" s="95"/>
      <c r="AD3099" s="95"/>
    </row>
    <row r="3100" spans="1:30" ht="13.2">
      <c r="A3100" s="95"/>
      <c r="B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  <c r="U3100" s="95"/>
      <c r="V3100" s="95"/>
      <c r="W3100" s="95"/>
      <c r="X3100" s="95"/>
      <c r="Y3100" s="95"/>
      <c r="Z3100" s="95"/>
      <c r="AA3100" s="95"/>
      <c r="AB3100" s="95"/>
      <c r="AC3100" s="95"/>
      <c r="AD3100" s="95"/>
    </row>
    <row r="3101" spans="1:30" ht="13.2">
      <c r="A3101" s="95"/>
      <c r="B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  <c r="U3101" s="95"/>
      <c r="V3101" s="95"/>
      <c r="W3101" s="95"/>
      <c r="X3101" s="95"/>
      <c r="Y3101" s="95"/>
      <c r="Z3101" s="95"/>
      <c r="AA3101" s="95"/>
      <c r="AB3101" s="95"/>
      <c r="AC3101" s="95"/>
      <c r="AD3101" s="95"/>
    </row>
    <row r="3102" spans="1:30" ht="13.2">
      <c r="A3102" s="95"/>
      <c r="B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  <c r="U3102" s="95"/>
      <c r="V3102" s="95"/>
      <c r="W3102" s="95"/>
      <c r="X3102" s="95"/>
      <c r="Y3102" s="95"/>
      <c r="Z3102" s="95"/>
      <c r="AA3102" s="95"/>
      <c r="AB3102" s="95"/>
      <c r="AC3102" s="95"/>
      <c r="AD3102" s="95"/>
    </row>
    <row r="3103" spans="1:30" ht="13.2">
      <c r="A3103" s="95"/>
      <c r="B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  <c r="U3103" s="95"/>
      <c r="V3103" s="95"/>
      <c r="W3103" s="95"/>
      <c r="X3103" s="95"/>
      <c r="Y3103" s="95"/>
      <c r="Z3103" s="95"/>
      <c r="AA3103" s="95"/>
      <c r="AB3103" s="95"/>
      <c r="AC3103" s="95"/>
      <c r="AD3103" s="95"/>
    </row>
    <row r="3104" spans="1:30" ht="13.2">
      <c r="A3104" s="95"/>
      <c r="B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  <c r="U3104" s="95"/>
      <c r="V3104" s="95"/>
      <c r="W3104" s="95"/>
      <c r="X3104" s="95"/>
      <c r="Y3104" s="95"/>
      <c r="Z3104" s="95"/>
      <c r="AA3104" s="95"/>
      <c r="AB3104" s="95"/>
      <c r="AC3104" s="95"/>
      <c r="AD3104" s="95"/>
    </row>
    <row r="3105" spans="1:30" ht="13.2">
      <c r="A3105" s="95"/>
      <c r="B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  <c r="U3105" s="95"/>
      <c r="V3105" s="95"/>
      <c r="W3105" s="95"/>
      <c r="X3105" s="95"/>
      <c r="Y3105" s="95"/>
      <c r="Z3105" s="95"/>
      <c r="AA3105" s="95"/>
      <c r="AB3105" s="95"/>
      <c r="AC3105" s="95"/>
      <c r="AD3105" s="95"/>
    </row>
    <row r="3106" spans="1:30" ht="13.2">
      <c r="A3106" s="95"/>
      <c r="B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  <c r="U3106" s="95"/>
      <c r="V3106" s="95"/>
      <c r="W3106" s="95"/>
      <c r="X3106" s="95"/>
      <c r="Y3106" s="95"/>
      <c r="Z3106" s="95"/>
      <c r="AA3106" s="95"/>
      <c r="AB3106" s="95"/>
      <c r="AC3106" s="95"/>
      <c r="AD3106" s="95"/>
    </row>
    <row r="3107" spans="1:30" ht="13.2">
      <c r="A3107" s="95"/>
      <c r="B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  <c r="U3107" s="95"/>
      <c r="V3107" s="95"/>
      <c r="W3107" s="95"/>
      <c r="X3107" s="95"/>
      <c r="Y3107" s="95"/>
      <c r="Z3107" s="95"/>
      <c r="AA3107" s="95"/>
      <c r="AB3107" s="95"/>
      <c r="AC3107" s="95"/>
      <c r="AD3107" s="95"/>
    </row>
    <row r="3108" spans="1:30" ht="13.2">
      <c r="A3108" s="95"/>
      <c r="B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  <c r="U3108" s="95"/>
      <c r="V3108" s="95"/>
      <c r="W3108" s="95"/>
      <c r="X3108" s="95"/>
      <c r="Y3108" s="95"/>
      <c r="Z3108" s="95"/>
      <c r="AA3108" s="95"/>
      <c r="AB3108" s="95"/>
      <c r="AC3108" s="95"/>
      <c r="AD3108" s="95"/>
    </row>
    <row r="3109" spans="1:30" ht="13.2">
      <c r="A3109" s="95"/>
      <c r="B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  <c r="U3109" s="95"/>
      <c r="V3109" s="95"/>
      <c r="W3109" s="95"/>
      <c r="X3109" s="95"/>
      <c r="Y3109" s="95"/>
      <c r="Z3109" s="95"/>
      <c r="AA3109" s="95"/>
      <c r="AB3109" s="95"/>
      <c r="AC3109" s="95"/>
      <c r="AD3109" s="95"/>
    </row>
    <row r="3110" spans="1:30" ht="13.2">
      <c r="A3110" s="95"/>
      <c r="B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  <c r="U3110" s="95"/>
      <c r="V3110" s="95"/>
      <c r="W3110" s="95"/>
      <c r="X3110" s="95"/>
      <c r="Y3110" s="95"/>
      <c r="Z3110" s="95"/>
      <c r="AA3110" s="95"/>
      <c r="AB3110" s="95"/>
      <c r="AC3110" s="95"/>
      <c r="AD3110" s="95"/>
    </row>
    <row r="3111" spans="1:30" ht="13.2">
      <c r="A3111" s="95"/>
      <c r="B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  <c r="U3111" s="95"/>
      <c r="V3111" s="95"/>
      <c r="W3111" s="95"/>
      <c r="X3111" s="95"/>
      <c r="Y3111" s="95"/>
      <c r="Z3111" s="95"/>
      <c r="AA3111" s="95"/>
      <c r="AB3111" s="95"/>
      <c r="AC3111" s="95"/>
      <c r="AD3111" s="95"/>
    </row>
    <row r="3112" spans="1:30" ht="13.2">
      <c r="A3112" s="95"/>
      <c r="B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  <c r="U3112" s="95"/>
      <c r="V3112" s="95"/>
      <c r="W3112" s="95"/>
      <c r="X3112" s="95"/>
      <c r="Y3112" s="95"/>
      <c r="Z3112" s="95"/>
      <c r="AA3112" s="95"/>
      <c r="AB3112" s="95"/>
      <c r="AC3112" s="95"/>
      <c r="AD3112" s="95"/>
    </row>
    <row r="3113" spans="1:30" ht="13.2">
      <c r="A3113" s="95"/>
      <c r="B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  <c r="U3113" s="95"/>
      <c r="V3113" s="95"/>
      <c r="W3113" s="95"/>
      <c r="X3113" s="95"/>
      <c r="Y3113" s="95"/>
      <c r="Z3113" s="95"/>
      <c r="AA3113" s="95"/>
      <c r="AB3113" s="95"/>
      <c r="AC3113" s="95"/>
      <c r="AD3113" s="95"/>
    </row>
    <row r="3114" spans="1:30" ht="13.2">
      <c r="A3114" s="95"/>
      <c r="B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  <c r="U3114" s="95"/>
      <c r="V3114" s="95"/>
      <c r="W3114" s="95"/>
      <c r="X3114" s="95"/>
      <c r="Y3114" s="95"/>
      <c r="Z3114" s="95"/>
      <c r="AA3114" s="95"/>
      <c r="AB3114" s="95"/>
      <c r="AC3114" s="95"/>
      <c r="AD3114" s="95"/>
    </row>
    <row r="3115" spans="1:30" ht="13.2">
      <c r="A3115" s="95"/>
      <c r="B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  <c r="U3115" s="95"/>
      <c r="V3115" s="95"/>
      <c r="W3115" s="95"/>
      <c r="X3115" s="95"/>
      <c r="Y3115" s="95"/>
      <c r="Z3115" s="95"/>
      <c r="AA3115" s="95"/>
      <c r="AB3115" s="95"/>
      <c r="AC3115" s="95"/>
      <c r="AD3115" s="95"/>
    </row>
    <row r="3116" spans="1:30" ht="13.2">
      <c r="A3116" s="95"/>
      <c r="B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  <c r="U3116" s="95"/>
      <c r="V3116" s="95"/>
      <c r="W3116" s="95"/>
      <c r="X3116" s="95"/>
      <c r="Y3116" s="95"/>
      <c r="Z3116" s="95"/>
      <c r="AA3116" s="95"/>
      <c r="AB3116" s="95"/>
      <c r="AC3116" s="95"/>
      <c r="AD3116" s="95"/>
    </row>
    <row r="3117" spans="1:30" ht="13.2">
      <c r="A3117" s="95"/>
      <c r="B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  <c r="U3117" s="95"/>
      <c r="V3117" s="95"/>
      <c r="W3117" s="95"/>
      <c r="X3117" s="95"/>
      <c r="Y3117" s="95"/>
      <c r="Z3117" s="95"/>
      <c r="AA3117" s="95"/>
      <c r="AB3117" s="95"/>
      <c r="AC3117" s="95"/>
      <c r="AD3117" s="95"/>
    </row>
    <row r="3118" spans="1:30" ht="13.2">
      <c r="A3118" s="95"/>
      <c r="B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  <c r="U3118" s="95"/>
      <c r="V3118" s="95"/>
      <c r="W3118" s="95"/>
      <c r="X3118" s="95"/>
      <c r="Y3118" s="95"/>
      <c r="Z3118" s="95"/>
      <c r="AA3118" s="95"/>
      <c r="AB3118" s="95"/>
      <c r="AC3118" s="95"/>
      <c r="AD3118" s="95"/>
    </row>
    <row r="3119" spans="1:30" ht="13.2">
      <c r="A3119" s="95"/>
      <c r="B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  <c r="U3119" s="95"/>
      <c r="V3119" s="95"/>
      <c r="W3119" s="95"/>
      <c r="X3119" s="95"/>
      <c r="Y3119" s="95"/>
      <c r="Z3119" s="95"/>
      <c r="AA3119" s="95"/>
      <c r="AB3119" s="95"/>
      <c r="AC3119" s="95"/>
      <c r="AD3119" s="95"/>
    </row>
    <row r="3120" spans="1:30" ht="13.2">
      <c r="A3120" s="95"/>
      <c r="B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  <c r="U3120" s="95"/>
      <c r="V3120" s="95"/>
      <c r="W3120" s="95"/>
      <c r="X3120" s="95"/>
      <c r="Y3120" s="95"/>
      <c r="Z3120" s="95"/>
      <c r="AA3120" s="95"/>
      <c r="AB3120" s="95"/>
      <c r="AC3120" s="95"/>
      <c r="AD3120" s="95"/>
    </row>
    <row r="3121" spans="1:30" ht="13.2">
      <c r="A3121" s="95"/>
      <c r="B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  <c r="U3121" s="95"/>
      <c r="V3121" s="95"/>
      <c r="W3121" s="95"/>
      <c r="X3121" s="95"/>
      <c r="Y3121" s="95"/>
      <c r="Z3121" s="95"/>
      <c r="AA3121" s="95"/>
      <c r="AB3121" s="95"/>
      <c r="AC3121" s="95"/>
      <c r="AD3121" s="95"/>
    </row>
    <row r="3122" spans="1:30" ht="13.2">
      <c r="A3122" s="95"/>
      <c r="B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  <c r="U3122" s="95"/>
      <c r="V3122" s="95"/>
      <c r="W3122" s="95"/>
      <c r="X3122" s="95"/>
      <c r="Y3122" s="95"/>
      <c r="Z3122" s="95"/>
      <c r="AA3122" s="95"/>
      <c r="AB3122" s="95"/>
      <c r="AC3122" s="95"/>
      <c r="AD3122" s="95"/>
    </row>
    <row r="3123" spans="1:30" ht="13.2">
      <c r="A3123" s="95"/>
      <c r="B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  <c r="U3123" s="95"/>
      <c r="V3123" s="95"/>
      <c r="W3123" s="95"/>
      <c r="X3123" s="95"/>
      <c r="Y3123" s="95"/>
      <c r="Z3123" s="95"/>
      <c r="AA3123" s="95"/>
      <c r="AB3123" s="95"/>
      <c r="AC3123" s="95"/>
      <c r="AD3123" s="95"/>
    </row>
    <row r="3124" spans="1:30" ht="13.2">
      <c r="A3124" s="95"/>
      <c r="B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  <c r="U3124" s="95"/>
      <c r="V3124" s="95"/>
      <c r="W3124" s="95"/>
      <c r="X3124" s="95"/>
      <c r="Y3124" s="95"/>
      <c r="Z3124" s="95"/>
      <c r="AA3124" s="95"/>
      <c r="AB3124" s="95"/>
      <c r="AC3124" s="95"/>
      <c r="AD3124" s="95"/>
    </row>
    <row r="3125" spans="1:30" ht="13.2">
      <c r="A3125" s="95"/>
      <c r="B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  <c r="U3125" s="95"/>
      <c r="V3125" s="95"/>
      <c r="W3125" s="95"/>
      <c r="X3125" s="95"/>
      <c r="Y3125" s="95"/>
      <c r="Z3125" s="95"/>
      <c r="AA3125" s="95"/>
      <c r="AB3125" s="95"/>
      <c r="AC3125" s="95"/>
      <c r="AD3125" s="95"/>
    </row>
    <row r="3126" spans="1:30" ht="13.2">
      <c r="A3126" s="95"/>
      <c r="B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  <c r="U3126" s="95"/>
      <c r="V3126" s="95"/>
      <c r="W3126" s="95"/>
      <c r="X3126" s="95"/>
      <c r="Y3126" s="95"/>
      <c r="Z3126" s="95"/>
      <c r="AA3126" s="95"/>
      <c r="AB3126" s="95"/>
      <c r="AC3126" s="95"/>
      <c r="AD3126" s="95"/>
    </row>
    <row r="3127" spans="1:30" ht="13.2">
      <c r="A3127" s="95"/>
      <c r="B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  <c r="U3127" s="95"/>
      <c r="V3127" s="95"/>
      <c r="W3127" s="95"/>
      <c r="X3127" s="95"/>
      <c r="Y3127" s="95"/>
      <c r="Z3127" s="95"/>
      <c r="AA3127" s="95"/>
      <c r="AB3127" s="95"/>
      <c r="AC3127" s="95"/>
      <c r="AD3127" s="95"/>
    </row>
    <row r="3128" spans="1:30" ht="13.2">
      <c r="A3128" s="95"/>
      <c r="B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  <c r="U3128" s="95"/>
      <c r="V3128" s="95"/>
      <c r="W3128" s="95"/>
      <c r="X3128" s="95"/>
      <c r="Y3128" s="95"/>
      <c r="Z3128" s="95"/>
      <c r="AA3128" s="95"/>
      <c r="AB3128" s="95"/>
      <c r="AC3128" s="95"/>
      <c r="AD3128" s="95"/>
    </row>
    <row r="3129" spans="1:30" ht="13.2">
      <c r="A3129" s="95"/>
      <c r="B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  <c r="U3129" s="95"/>
      <c r="V3129" s="95"/>
      <c r="W3129" s="95"/>
      <c r="X3129" s="95"/>
      <c r="Y3129" s="95"/>
      <c r="Z3129" s="95"/>
      <c r="AA3129" s="95"/>
      <c r="AB3129" s="95"/>
      <c r="AC3129" s="95"/>
      <c r="AD3129" s="95"/>
    </row>
    <row r="3130" spans="1:30" ht="13.2">
      <c r="A3130" s="95"/>
      <c r="B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  <c r="U3130" s="95"/>
      <c r="V3130" s="95"/>
      <c r="W3130" s="95"/>
      <c r="X3130" s="95"/>
      <c r="Y3130" s="95"/>
      <c r="Z3130" s="95"/>
      <c r="AA3130" s="95"/>
      <c r="AB3130" s="95"/>
      <c r="AC3130" s="95"/>
      <c r="AD3130" s="95"/>
    </row>
    <row r="3131" spans="1:30" ht="13.2">
      <c r="A3131" s="95"/>
      <c r="B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  <c r="U3131" s="95"/>
      <c r="V3131" s="95"/>
      <c r="W3131" s="95"/>
      <c r="X3131" s="95"/>
      <c r="Y3131" s="95"/>
      <c r="Z3131" s="95"/>
      <c r="AA3131" s="95"/>
      <c r="AB3131" s="95"/>
      <c r="AC3131" s="95"/>
      <c r="AD3131" s="95"/>
    </row>
    <row r="3132" spans="1:30" ht="13.2">
      <c r="A3132" s="95"/>
      <c r="B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  <c r="U3132" s="95"/>
      <c r="V3132" s="95"/>
      <c r="W3132" s="95"/>
      <c r="X3132" s="95"/>
      <c r="Y3132" s="95"/>
      <c r="Z3132" s="95"/>
      <c r="AA3132" s="95"/>
      <c r="AB3132" s="95"/>
      <c r="AC3132" s="95"/>
      <c r="AD3132" s="95"/>
    </row>
    <row r="3133" spans="1:30" ht="13.2">
      <c r="A3133" s="95"/>
      <c r="B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  <c r="U3133" s="95"/>
      <c r="V3133" s="95"/>
      <c r="W3133" s="95"/>
      <c r="X3133" s="95"/>
      <c r="Y3133" s="95"/>
      <c r="Z3133" s="95"/>
      <c r="AA3133" s="95"/>
      <c r="AB3133" s="95"/>
      <c r="AC3133" s="95"/>
      <c r="AD3133" s="95"/>
    </row>
    <row r="3134" spans="1:30" ht="13.2">
      <c r="A3134" s="95"/>
      <c r="B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  <c r="U3134" s="95"/>
      <c r="V3134" s="95"/>
      <c r="W3134" s="95"/>
      <c r="X3134" s="95"/>
      <c r="Y3134" s="95"/>
      <c r="Z3134" s="95"/>
      <c r="AA3134" s="95"/>
      <c r="AB3134" s="95"/>
      <c r="AC3134" s="95"/>
      <c r="AD3134" s="95"/>
    </row>
    <row r="3135" spans="1:30" ht="13.2">
      <c r="A3135" s="95"/>
      <c r="B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  <c r="U3135" s="95"/>
      <c r="V3135" s="95"/>
      <c r="W3135" s="95"/>
      <c r="X3135" s="95"/>
      <c r="Y3135" s="95"/>
      <c r="Z3135" s="95"/>
      <c r="AA3135" s="95"/>
      <c r="AB3135" s="95"/>
      <c r="AC3135" s="95"/>
      <c r="AD3135" s="95"/>
    </row>
    <row r="3136" spans="1:30" ht="13.2">
      <c r="A3136" s="95"/>
      <c r="B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  <c r="U3136" s="95"/>
      <c r="V3136" s="95"/>
      <c r="W3136" s="95"/>
      <c r="X3136" s="95"/>
      <c r="Y3136" s="95"/>
      <c r="Z3136" s="95"/>
      <c r="AA3136" s="95"/>
      <c r="AB3136" s="95"/>
      <c r="AC3136" s="95"/>
      <c r="AD3136" s="95"/>
    </row>
    <row r="3137" spans="1:30" ht="13.2">
      <c r="A3137" s="95"/>
      <c r="B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  <c r="U3137" s="95"/>
      <c r="V3137" s="95"/>
      <c r="W3137" s="95"/>
      <c r="X3137" s="95"/>
      <c r="Y3137" s="95"/>
      <c r="Z3137" s="95"/>
      <c r="AA3137" s="95"/>
      <c r="AB3137" s="95"/>
      <c r="AC3137" s="95"/>
      <c r="AD3137" s="95"/>
    </row>
    <row r="3138" spans="1:30" ht="13.2">
      <c r="A3138" s="95"/>
      <c r="B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  <c r="U3138" s="95"/>
      <c r="V3138" s="95"/>
      <c r="W3138" s="95"/>
      <c r="X3138" s="95"/>
      <c r="Y3138" s="95"/>
      <c r="Z3138" s="95"/>
      <c r="AA3138" s="95"/>
      <c r="AB3138" s="95"/>
      <c r="AC3138" s="95"/>
      <c r="AD3138" s="95"/>
    </row>
    <row r="3139" spans="1:30" ht="13.2">
      <c r="A3139" s="95"/>
      <c r="B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  <c r="U3139" s="95"/>
      <c r="V3139" s="95"/>
      <c r="W3139" s="95"/>
      <c r="X3139" s="95"/>
      <c r="Y3139" s="95"/>
      <c r="Z3139" s="95"/>
      <c r="AA3139" s="95"/>
      <c r="AB3139" s="95"/>
      <c r="AC3139" s="95"/>
      <c r="AD3139" s="95"/>
    </row>
    <row r="3140" spans="1:30" ht="13.2">
      <c r="A3140" s="95"/>
      <c r="B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  <c r="U3140" s="95"/>
      <c r="V3140" s="95"/>
      <c r="W3140" s="95"/>
      <c r="X3140" s="95"/>
      <c r="Y3140" s="95"/>
      <c r="Z3140" s="95"/>
      <c r="AA3140" s="95"/>
      <c r="AB3140" s="95"/>
      <c r="AC3140" s="95"/>
      <c r="AD3140" s="95"/>
    </row>
    <row r="3141" spans="1:30" ht="13.2">
      <c r="A3141" s="95"/>
      <c r="B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  <c r="U3141" s="95"/>
      <c r="V3141" s="95"/>
      <c r="W3141" s="95"/>
      <c r="X3141" s="95"/>
      <c r="Y3141" s="95"/>
      <c r="Z3141" s="95"/>
      <c r="AA3141" s="95"/>
      <c r="AB3141" s="95"/>
      <c r="AC3141" s="95"/>
      <c r="AD3141" s="95"/>
    </row>
    <row r="3142" spans="1:30" ht="13.2">
      <c r="A3142" s="95"/>
      <c r="B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  <c r="U3142" s="95"/>
      <c r="V3142" s="95"/>
      <c r="W3142" s="95"/>
      <c r="X3142" s="95"/>
      <c r="Y3142" s="95"/>
      <c r="Z3142" s="95"/>
      <c r="AA3142" s="95"/>
      <c r="AB3142" s="95"/>
      <c r="AC3142" s="95"/>
      <c r="AD3142" s="95"/>
    </row>
    <row r="3143" spans="1:30" ht="13.2">
      <c r="A3143" s="95"/>
      <c r="B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  <c r="U3143" s="95"/>
      <c r="V3143" s="95"/>
      <c r="W3143" s="95"/>
      <c r="X3143" s="95"/>
      <c r="Y3143" s="95"/>
      <c r="Z3143" s="95"/>
      <c r="AA3143" s="95"/>
      <c r="AB3143" s="95"/>
      <c r="AC3143" s="95"/>
      <c r="AD3143" s="95"/>
    </row>
    <row r="3144" spans="1:30" ht="13.2">
      <c r="A3144" s="95"/>
      <c r="B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  <c r="U3144" s="95"/>
      <c r="V3144" s="95"/>
      <c r="W3144" s="95"/>
      <c r="X3144" s="95"/>
      <c r="Y3144" s="95"/>
      <c r="Z3144" s="95"/>
      <c r="AA3144" s="95"/>
      <c r="AB3144" s="95"/>
      <c r="AC3144" s="95"/>
      <c r="AD3144" s="95"/>
    </row>
    <row r="3145" spans="1:30" ht="13.2">
      <c r="A3145" s="95"/>
      <c r="B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  <c r="U3145" s="95"/>
      <c r="V3145" s="95"/>
      <c r="W3145" s="95"/>
      <c r="X3145" s="95"/>
      <c r="Y3145" s="95"/>
      <c r="Z3145" s="95"/>
      <c r="AA3145" s="95"/>
      <c r="AB3145" s="95"/>
      <c r="AC3145" s="95"/>
      <c r="AD3145" s="95"/>
    </row>
    <row r="3146" spans="1:30" ht="13.2">
      <c r="A3146" s="95"/>
      <c r="B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  <c r="U3146" s="95"/>
      <c r="V3146" s="95"/>
      <c r="W3146" s="95"/>
      <c r="X3146" s="95"/>
      <c r="Y3146" s="95"/>
      <c r="Z3146" s="95"/>
      <c r="AA3146" s="95"/>
      <c r="AB3146" s="95"/>
      <c r="AC3146" s="95"/>
      <c r="AD3146" s="95"/>
    </row>
    <row r="3147" spans="1:30" ht="13.2">
      <c r="A3147" s="95"/>
      <c r="B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  <c r="U3147" s="95"/>
      <c r="V3147" s="95"/>
      <c r="W3147" s="95"/>
      <c r="X3147" s="95"/>
      <c r="Y3147" s="95"/>
      <c r="Z3147" s="95"/>
      <c r="AA3147" s="95"/>
      <c r="AB3147" s="95"/>
      <c r="AC3147" s="95"/>
      <c r="AD3147" s="95"/>
    </row>
    <row r="3148" spans="1:30" ht="13.2">
      <c r="A3148" s="95"/>
      <c r="B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  <c r="U3148" s="95"/>
      <c r="V3148" s="95"/>
      <c r="W3148" s="95"/>
      <c r="X3148" s="95"/>
      <c r="Y3148" s="95"/>
      <c r="Z3148" s="95"/>
      <c r="AA3148" s="95"/>
      <c r="AB3148" s="95"/>
      <c r="AC3148" s="95"/>
      <c r="AD3148" s="95"/>
    </row>
    <row r="3149" spans="1:30" ht="13.2">
      <c r="A3149" s="95"/>
      <c r="B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  <c r="U3149" s="95"/>
      <c r="V3149" s="95"/>
      <c r="W3149" s="95"/>
      <c r="X3149" s="95"/>
      <c r="Y3149" s="95"/>
      <c r="Z3149" s="95"/>
      <c r="AA3149" s="95"/>
      <c r="AB3149" s="95"/>
      <c r="AC3149" s="95"/>
      <c r="AD3149" s="95"/>
    </row>
    <row r="3150" spans="1:30" ht="13.2">
      <c r="A3150" s="95"/>
      <c r="B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  <c r="U3150" s="95"/>
      <c r="V3150" s="95"/>
      <c r="W3150" s="95"/>
      <c r="X3150" s="95"/>
      <c r="Y3150" s="95"/>
      <c r="Z3150" s="95"/>
      <c r="AA3150" s="95"/>
      <c r="AB3150" s="95"/>
      <c r="AC3150" s="95"/>
      <c r="AD3150" s="95"/>
    </row>
    <row r="3151" spans="1:30" ht="13.2">
      <c r="A3151" s="95"/>
      <c r="B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  <c r="U3151" s="95"/>
      <c r="V3151" s="95"/>
      <c r="W3151" s="95"/>
      <c r="X3151" s="95"/>
      <c r="Y3151" s="95"/>
      <c r="Z3151" s="95"/>
      <c r="AA3151" s="95"/>
      <c r="AB3151" s="95"/>
      <c r="AC3151" s="95"/>
      <c r="AD3151" s="95"/>
    </row>
    <row r="3152" spans="1:30" ht="13.2">
      <c r="A3152" s="95"/>
      <c r="B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  <c r="U3152" s="95"/>
      <c r="V3152" s="95"/>
      <c r="W3152" s="95"/>
      <c r="X3152" s="95"/>
      <c r="Y3152" s="95"/>
      <c r="Z3152" s="95"/>
      <c r="AA3152" s="95"/>
      <c r="AB3152" s="95"/>
      <c r="AC3152" s="95"/>
      <c r="AD3152" s="95"/>
    </row>
    <row r="3153" spans="1:30" ht="13.2">
      <c r="A3153" s="95"/>
      <c r="B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  <c r="U3153" s="95"/>
      <c r="V3153" s="95"/>
      <c r="W3153" s="95"/>
      <c r="X3153" s="95"/>
      <c r="Y3153" s="95"/>
      <c r="Z3153" s="95"/>
      <c r="AA3153" s="95"/>
      <c r="AB3153" s="95"/>
      <c r="AC3153" s="95"/>
      <c r="AD3153" s="95"/>
    </row>
    <row r="3154" spans="1:30" ht="13.2">
      <c r="A3154" s="95"/>
      <c r="B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  <c r="U3154" s="95"/>
      <c r="V3154" s="95"/>
      <c r="W3154" s="95"/>
      <c r="X3154" s="95"/>
      <c r="Y3154" s="95"/>
      <c r="Z3154" s="95"/>
      <c r="AA3154" s="95"/>
      <c r="AB3154" s="95"/>
      <c r="AC3154" s="95"/>
      <c r="AD3154" s="95"/>
    </row>
    <row r="3155" spans="1:30" ht="13.2">
      <c r="A3155" s="95"/>
      <c r="B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  <c r="U3155" s="95"/>
      <c r="V3155" s="95"/>
      <c r="W3155" s="95"/>
      <c r="X3155" s="95"/>
      <c r="Y3155" s="95"/>
      <c r="Z3155" s="95"/>
      <c r="AA3155" s="95"/>
      <c r="AB3155" s="95"/>
      <c r="AC3155" s="95"/>
      <c r="AD3155" s="95"/>
    </row>
    <row r="3156" spans="1:30" ht="13.2">
      <c r="A3156" s="95"/>
      <c r="B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  <c r="U3156" s="95"/>
      <c r="V3156" s="95"/>
      <c r="W3156" s="95"/>
      <c r="X3156" s="95"/>
      <c r="Y3156" s="95"/>
      <c r="Z3156" s="95"/>
      <c r="AA3156" s="95"/>
      <c r="AB3156" s="95"/>
      <c r="AC3156" s="95"/>
      <c r="AD3156" s="95"/>
    </row>
    <row r="3157" spans="1:30" ht="13.2">
      <c r="A3157" s="95"/>
      <c r="B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  <c r="U3157" s="95"/>
      <c r="V3157" s="95"/>
      <c r="W3157" s="95"/>
      <c r="X3157" s="95"/>
      <c r="Y3157" s="95"/>
      <c r="Z3157" s="95"/>
      <c r="AA3157" s="95"/>
      <c r="AB3157" s="95"/>
      <c r="AC3157" s="95"/>
      <c r="AD3157" s="95"/>
    </row>
    <row r="3158" spans="1:30" ht="13.2">
      <c r="A3158" s="95"/>
      <c r="B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  <c r="U3158" s="95"/>
      <c r="V3158" s="95"/>
      <c r="W3158" s="95"/>
      <c r="X3158" s="95"/>
      <c r="Y3158" s="95"/>
      <c r="Z3158" s="95"/>
      <c r="AA3158" s="95"/>
      <c r="AB3158" s="95"/>
      <c r="AC3158" s="95"/>
      <c r="AD3158" s="95"/>
    </row>
    <row r="3159" spans="1:30" ht="13.2">
      <c r="A3159" s="95"/>
      <c r="B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  <c r="U3159" s="95"/>
      <c r="V3159" s="95"/>
      <c r="W3159" s="95"/>
      <c r="X3159" s="95"/>
      <c r="Y3159" s="95"/>
      <c r="Z3159" s="95"/>
      <c r="AA3159" s="95"/>
      <c r="AB3159" s="95"/>
      <c r="AC3159" s="95"/>
      <c r="AD3159" s="95"/>
    </row>
    <row r="3160" spans="1:30" ht="13.2">
      <c r="A3160" s="95"/>
      <c r="B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  <c r="U3160" s="95"/>
      <c r="V3160" s="95"/>
      <c r="W3160" s="95"/>
      <c r="X3160" s="95"/>
      <c r="Y3160" s="95"/>
      <c r="Z3160" s="95"/>
      <c r="AA3160" s="95"/>
      <c r="AB3160" s="95"/>
      <c r="AC3160" s="95"/>
      <c r="AD3160" s="95"/>
    </row>
    <row r="3161" spans="1:30" ht="13.2">
      <c r="A3161" s="95"/>
      <c r="B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  <c r="U3161" s="95"/>
      <c r="V3161" s="95"/>
      <c r="W3161" s="95"/>
      <c r="X3161" s="95"/>
      <c r="Y3161" s="95"/>
      <c r="Z3161" s="95"/>
      <c r="AA3161" s="95"/>
      <c r="AB3161" s="95"/>
      <c r="AC3161" s="95"/>
      <c r="AD3161" s="95"/>
    </row>
    <row r="3162" spans="1:30" ht="13.2">
      <c r="A3162" s="95"/>
      <c r="B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  <c r="U3162" s="95"/>
      <c r="V3162" s="95"/>
      <c r="W3162" s="95"/>
      <c r="X3162" s="95"/>
      <c r="Y3162" s="95"/>
      <c r="Z3162" s="95"/>
      <c r="AA3162" s="95"/>
      <c r="AB3162" s="95"/>
      <c r="AC3162" s="95"/>
      <c r="AD3162" s="95"/>
    </row>
    <row r="3163" spans="1:30" ht="13.2">
      <c r="A3163" s="95"/>
      <c r="B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  <c r="U3163" s="95"/>
      <c r="V3163" s="95"/>
      <c r="W3163" s="95"/>
      <c r="X3163" s="95"/>
      <c r="Y3163" s="95"/>
      <c r="Z3163" s="95"/>
      <c r="AA3163" s="95"/>
      <c r="AB3163" s="95"/>
      <c r="AC3163" s="95"/>
      <c r="AD3163" s="95"/>
    </row>
    <row r="3164" spans="1:30" ht="13.2">
      <c r="A3164" s="95"/>
      <c r="B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  <c r="U3164" s="95"/>
      <c r="V3164" s="95"/>
      <c r="W3164" s="95"/>
      <c r="X3164" s="95"/>
      <c r="Y3164" s="95"/>
      <c r="Z3164" s="95"/>
      <c r="AA3164" s="95"/>
      <c r="AB3164" s="95"/>
      <c r="AC3164" s="95"/>
      <c r="AD3164" s="95"/>
    </row>
    <row r="3165" spans="1:30" ht="13.2">
      <c r="A3165" s="95"/>
      <c r="B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  <c r="U3165" s="95"/>
      <c r="V3165" s="95"/>
      <c r="W3165" s="95"/>
      <c r="X3165" s="95"/>
      <c r="Y3165" s="95"/>
      <c r="Z3165" s="95"/>
      <c r="AA3165" s="95"/>
      <c r="AB3165" s="95"/>
      <c r="AC3165" s="95"/>
      <c r="AD3165" s="95"/>
    </row>
    <row r="3166" spans="1:30" ht="13.2">
      <c r="A3166" s="95"/>
      <c r="B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  <c r="U3166" s="95"/>
      <c r="V3166" s="95"/>
      <c r="W3166" s="95"/>
      <c r="X3166" s="95"/>
      <c r="Y3166" s="95"/>
      <c r="Z3166" s="95"/>
      <c r="AA3166" s="95"/>
      <c r="AB3166" s="95"/>
      <c r="AC3166" s="95"/>
      <c r="AD3166" s="95"/>
    </row>
    <row r="3167" spans="1:30" ht="13.2">
      <c r="A3167" s="95"/>
      <c r="B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  <c r="U3167" s="95"/>
      <c r="V3167" s="95"/>
      <c r="W3167" s="95"/>
      <c r="X3167" s="95"/>
      <c r="Y3167" s="95"/>
      <c r="Z3167" s="95"/>
      <c r="AA3167" s="95"/>
      <c r="AB3167" s="95"/>
      <c r="AC3167" s="95"/>
      <c r="AD3167" s="95"/>
    </row>
    <row r="3168" spans="1:30" ht="13.2">
      <c r="A3168" s="95"/>
      <c r="B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  <c r="U3168" s="95"/>
      <c r="V3168" s="95"/>
      <c r="W3168" s="95"/>
      <c r="X3168" s="95"/>
      <c r="Y3168" s="95"/>
      <c r="Z3168" s="95"/>
      <c r="AA3168" s="95"/>
      <c r="AB3168" s="95"/>
      <c r="AC3168" s="95"/>
      <c r="AD3168" s="95"/>
    </row>
    <row r="3169" spans="1:30" ht="13.2">
      <c r="A3169" s="95"/>
      <c r="B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  <c r="U3169" s="95"/>
      <c r="V3169" s="95"/>
      <c r="W3169" s="95"/>
      <c r="X3169" s="95"/>
      <c r="Y3169" s="95"/>
      <c r="Z3169" s="95"/>
      <c r="AA3169" s="95"/>
      <c r="AB3169" s="95"/>
      <c r="AC3169" s="95"/>
      <c r="AD3169" s="95"/>
    </row>
    <row r="3170" spans="1:30" ht="13.2">
      <c r="A3170" s="95"/>
      <c r="B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  <c r="U3170" s="95"/>
      <c r="V3170" s="95"/>
      <c r="W3170" s="95"/>
      <c r="X3170" s="95"/>
      <c r="Y3170" s="95"/>
      <c r="Z3170" s="95"/>
      <c r="AA3170" s="95"/>
      <c r="AB3170" s="95"/>
      <c r="AC3170" s="95"/>
      <c r="AD3170" s="95"/>
    </row>
    <row r="3171" spans="1:30" ht="13.2">
      <c r="A3171" s="95"/>
      <c r="B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  <c r="U3171" s="95"/>
      <c r="V3171" s="95"/>
      <c r="W3171" s="95"/>
      <c r="X3171" s="95"/>
      <c r="Y3171" s="95"/>
      <c r="Z3171" s="95"/>
      <c r="AA3171" s="95"/>
      <c r="AB3171" s="95"/>
      <c r="AC3171" s="95"/>
      <c r="AD3171" s="95"/>
    </row>
    <row r="3172" spans="1:30" ht="13.2">
      <c r="A3172" s="95"/>
      <c r="B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  <c r="U3172" s="95"/>
      <c r="V3172" s="95"/>
      <c r="W3172" s="95"/>
      <c r="X3172" s="95"/>
      <c r="Y3172" s="95"/>
      <c r="Z3172" s="95"/>
      <c r="AA3172" s="95"/>
      <c r="AB3172" s="95"/>
      <c r="AC3172" s="95"/>
      <c r="AD3172" s="95"/>
    </row>
    <row r="3173" spans="1:30" ht="13.2">
      <c r="A3173" s="95"/>
      <c r="B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  <c r="U3173" s="95"/>
      <c r="V3173" s="95"/>
      <c r="W3173" s="95"/>
      <c r="X3173" s="95"/>
      <c r="Y3173" s="95"/>
      <c r="Z3173" s="95"/>
      <c r="AA3173" s="95"/>
      <c r="AB3173" s="95"/>
      <c r="AC3173" s="95"/>
      <c r="AD3173" s="95"/>
    </row>
    <row r="3174" spans="1:30" ht="13.2">
      <c r="A3174" s="95"/>
      <c r="B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  <c r="U3174" s="95"/>
      <c r="V3174" s="95"/>
      <c r="W3174" s="95"/>
      <c r="X3174" s="95"/>
      <c r="Y3174" s="95"/>
      <c r="Z3174" s="95"/>
      <c r="AA3174" s="95"/>
      <c r="AB3174" s="95"/>
      <c r="AC3174" s="95"/>
      <c r="AD3174" s="95"/>
    </row>
    <row r="3175" spans="1:30" ht="13.2">
      <c r="A3175" s="95"/>
      <c r="B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  <c r="U3175" s="95"/>
      <c r="V3175" s="95"/>
      <c r="W3175" s="95"/>
      <c r="X3175" s="95"/>
      <c r="Y3175" s="95"/>
      <c r="Z3175" s="95"/>
      <c r="AA3175" s="95"/>
      <c r="AB3175" s="95"/>
      <c r="AC3175" s="95"/>
      <c r="AD3175" s="95"/>
    </row>
    <row r="3176" spans="1:30" ht="13.2">
      <c r="A3176" s="95"/>
      <c r="B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  <c r="U3176" s="95"/>
      <c r="V3176" s="95"/>
      <c r="W3176" s="95"/>
      <c r="X3176" s="95"/>
      <c r="Y3176" s="95"/>
      <c r="Z3176" s="95"/>
      <c r="AA3176" s="95"/>
      <c r="AB3176" s="95"/>
      <c r="AC3176" s="95"/>
      <c r="AD3176" s="95"/>
    </row>
    <row r="3177" spans="1:30" ht="13.2">
      <c r="A3177" s="95"/>
      <c r="B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  <c r="U3177" s="95"/>
      <c r="V3177" s="95"/>
      <c r="W3177" s="95"/>
      <c r="X3177" s="95"/>
      <c r="Y3177" s="95"/>
      <c r="Z3177" s="95"/>
      <c r="AA3177" s="95"/>
      <c r="AB3177" s="95"/>
      <c r="AC3177" s="95"/>
      <c r="AD3177" s="95"/>
    </row>
    <row r="3178" spans="1:30" ht="13.2">
      <c r="A3178" s="95"/>
      <c r="B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  <c r="U3178" s="95"/>
      <c r="V3178" s="95"/>
      <c r="W3178" s="95"/>
      <c r="X3178" s="95"/>
      <c r="Y3178" s="95"/>
      <c r="Z3178" s="95"/>
      <c r="AA3178" s="95"/>
      <c r="AB3178" s="95"/>
      <c r="AC3178" s="95"/>
      <c r="AD3178" s="95"/>
    </row>
    <row r="3179" spans="1:30" ht="13.2">
      <c r="A3179" s="95"/>
      <c r="B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  <c r="U3179" s="95"/>
      <c r="V3179" s="95"/>
      <c r="W3179" s="95"/>
      <c r="X3179" s="95"/>
      <c r="Y3179" s="95"/>
      <c r="Z3179" s="95"/>
      <c r="AA3179" s="95"/>
      <c r="AB3179" s="95"/>
      <c r="AC3179" s="95"/>
      <c r="AD3179" s="95"/>
    </row>
    <row r="3180" spans="1:30" ht="13.2">
      <c r="A3180" s="95"/>
      <c r="B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  <c r="U3180" s="95"/>
      <c r="V3180" s="95"/>
      <c r="W3180" s="95"/>
      <c r="X3180" s="95"/>
      <c r="Y3180" s="95"/>
      <c r="Z3180" s="95"/>
      <c r="AA3180" s="95"/>
      <c r="AB3180" s="95"/>
      <c r="AC3180" s="95"/>
      <c r="AD3180" s="95"/>
    </row>
    <row r="3181" spans="1:30" ht="13.2">
      <c r="A3181" s="95"/>
      <c r="B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  <c r="U3181" s="95"/>
      <c r="V3181" s="95"/>
      <c r="W3181" s="95"/>
      <c r="X3181" s="95"/>
      <c r="Y3181" s="95"/>
      <c r="Z3181" s="95"/>
      <c r="AA3181" s="95"/>
      <c r="AB3181" s="95"/>
      <c r="AC3181" s="95"/>
      <c r="AD3181" s="95"/>
    </row>
    <row r="3182" spans="1:30" ht="13.2">
      <c r="A3182" s="95"/>
      <c r="B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  <c r="U3182" s="95"/>
      <c r="V3182" s="95"/>
      <c r="W3182" s="95"/>
      <c r="X3182" s="95"/>
      <c r="Y3182" s="95"/>
      <c r="Z3182" s="95"/>
      <c r="AA3182" s="95"/>
      <c r="AB3182" s="95"/>
      <c r="AC3182" s="95"/>
      <c r="AD3182" s="95"/>
    </row>
    <row r="3183" spans="1:30" ht="13.2">
      <c r="A3183" s="95"/>
      <c r="B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  <c r="U3183" s="95"/>
      <c r="V3183" s="95"/>
      <c r="W3183" s="95"/>
      <c r="X3183" s="95"/>
      <c r="Y3183" s="95"/>
      <c r="Z3183" s="95"/>
      <c r="AA3183" s="95"/>
      <c r="AB3183" s="95"/>
      <c r="AC3183" s="95"/>
      <c r="AD3183" s="95"/>
    </row>
    <row r="3184" spans="1:30" ht="13.2">
      <c r="A3184" s="95"/>
      <c r="B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  <c r="U3184" s="95"/>
      <c r="V3184" s="95"/>
      <c r="W3184" s="95"/>
      <c r="X3184" s="95"/>
      <c r="Y3184" s="95"/>
      <c r="Z3184" s="95"/>
      <c r="AA3184" s="95"/>
      <c r="AB3184" s="95"/>
      <c r="AC3184" s="95"/>
      <c r="AD3184" s="95"/>
    </row>
    <row r="3185" spans="1:30" ht="13.2">
      <c r="A3185" s="95"/>
      <c r="B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  <c r="U3185" s="95"/>
      <c r="V3185" s="95"/>
      <c r="W3185" s="95"/>
      <c r="X3185" s="95"/>
      <c r="Y3185" s="95"/>
      <c r="Z3185" s="95"/>
      <c r="AA3185" s="95"/>
      <c r="AB3185" s="95"/>
      <c r="AC3185" s="95"/>
      <c r="AD3185" s="95"/>
    </row>
    <row r="3186" spans="1:30" ht="13.2">
      <c r="A3186" s="95"/>
      <c r="B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  <c r="U3186" s="95"/>
      <c r="V3186" s="95"/>
      <c r="W3186" s="95"/>
      <c r="X3186" s="95"/>
      <c r="Y3186" s="95"/>
      <c r="Z3186" s="95"/>
      <c r="AA3186" s="95"/>
      <c r="AB3186" s="95"/>
      <c r="AC3186" s="95"/>
      <c r="AD3186" s="95"/>
    </row>
    <row r="3187" spans="1:30" ht="13.2">
      <c r="A3187" s="95"/>
      <c r="B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  <c r="U3187" s="95"/>
      <c r="V3187" s="95"/>
      <c r="W3187" s="95"/>
      <c r="X3187" s="95"/>
      <c r="Y3187" s="95"/>
      <c r="Z3187" s="95"/>
      <c r="AA3187" s="95"/>
      <c r="AB3187" s="95"/>
      <c r="AC3187" s="95"/>
      <c r="AD3187" s="95"/>
    </row>
    <row r="3188" spans="1:30" ht="13.2">
      <c r="A3188" s="95"/>
      <c r="B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  <c r="U3188" s="95"/>
      <c r="V3188" s="95"/>
      <c r="W3188" s="95"/>
      <c r="X3188" s="95"/>
      <c r="Y3188" s="95"/>
      <c r="Z3188" s="95"/>
      <c r="AA3188" s="95"/>
      <c r="AB3188" s="95"/>
      <c r="AC3188" s="95"/>
      <c r="AD3188" s="95"/>
    </row>
    <row r="3189" spans="1:30" ht="13.2">
      <c r="A3189" s="95"/>
      <c r="B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  <c r="U3189" s="95"/>
      <c r="V3189" s="95"/>
      <c r="W3189" s="95"/>
      <c r="X3189" s="95"/>
      <c r="Y3189" s="95"/>
      <c r="Z3189" s="95"/>
      <c r="AA3189" s="95"/>
      <c r="AB3189" s="95"/>
      <c r="AC3189" s="95"/>
      <c r="AD3189" s="95"/>
    </row>
    <row r="3190" spans="1:30" ht="13.2">
      <c r="A3190" s="95"/>
      <c r="B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  <c r="U3190" s="95"/>
      <c r="V3190" s="95"/>
      <c r="W3190" s="95"/>
      <c r="X3190" s="95"/>
      <c r="Y3190" s="95"/>
      <c r="Z3190" s="95"/>
      <c r="AA3190" s="95"/>
      <c r="AB3190" s="95"/>
      <c r="AC3190" s="95"/>
      <c r="AD3190" s="95"/>
    </row>
    <row r="3191" spans="1:30" ht="13.2">
      <c r="A3191" s="95"/>
      <c r="B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  <c r="U3191" s="95"/>
      <c r="V3191" s="95"/>
      <c r="W3191" s="95"/>
      <c r="X3191" s="95"/>
      <c r="Y3191" s="95"/>
      <c r="Z3191" s="95"/>
      <c r="AA3191" s="95"/>
      <c r="AB3191" s="95"/>
      <c r="AC3191" s="95"/>
      <c r="AD3191" s="95"/>
    </row>
    <row r="3192" spans="1:30" ht="13.2">
      <c r="A3192" s="95"/>
      <c r="B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  <c r="U3192" s="95"/>
      <c r="V3192" s="95"/>
      <c r="W3192" s="95"/>
      <c r="X3192" s="95"/>
      <c r="Y3192" s="95"/>
      <c r="Z3192" s="95"/>
      <c r="AA3192" s="95"/>
      <c r="AB3192" s="95"/>
      <c r="AC3192" s="95"/>
      <c r="AD3192" s="95"/>
    </row>
    <row r="3193" spans="1:30" ht="13.2">
      <c r="A3193" s="95"/>
      <c r="B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  <c r="U3193" s="95"/>
      <c r="V3193" s="95"/>
      <c r="W3193" s="95"/>
      <c r="X3193" s="95"/>
      <c r="Y3193" s="95"/>
      <c r="Z3193" s="95"/>
      <c r="AA3193" s="95"/>
      <c r="AB3193" s="95"/>
      <c r="AC3193" s="95"/>
      <c r="AD3193" s="95"/>
    </row>
    <row r="3194" spans="1:30" ht="13.2">
      <c r="A3194" s="95"/>
      <c r="B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  <c r="U3194" s="95"/>
      <c r="V3194" s="95"/>
      <c r="W3194" s="95"/>
      <c r="X3194" s="95"/>
      <c r="Y3194" s="95"/>
      <c r="Z3194" s="95"/>
      <c r="AA3194" s="95"/>
      <c r="AB3194" s="95"/>
      <c r="AC3194" s="95"/>
      <c r="AD3194" s="95"/>
    </row>
    <row r="3195" spans="1:30" ht="13.2">
      <c r="A3195" s="95"/>
      <c r="B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  <c r="U3195" s="95"/>
      <c r="V3195" s="95"/>
      <c r="W3195" s="95"/>
      <c r="X3195" s="95"/>
      <c r="Y3195" s="95"/>
      <c r="Z3195" s="95"/>
      <c r="AA3195" s="95"/>
      <c r="AB3195" s="95"/>
      <c r="AC3195" s="95"/>
      <c r="AD3195" s="95"/>
    </row>
    <row r="3196" spans="1:30" ht="13.2">
      <c r="A3196" s="95"/>
      <c r="B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  <c r="U3196" s="95"/>
      <c r="V3196" s="95"/>
      <c r="W3196" s="95"/>
      <c r="X3196" s="95"/>
      <c r="Y3196" s="95"/>
      <c r="Z3196" s="95"/>
      <c r="AA3196" s="95"/>
      <c r="AB3196" s="95"/>
      <c r="AC3196" s="95"/>
      <c r="AD3196" s="95"/>
    </row>
    <row r="3197" spans="1:30" ht="13.2">
      <c r="A3197" s="95"/>
      <c r="B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  <c r="U3197" s="95"/>
      <c r="V3197" s="95"/>
      <c r="W3197" s="95"/>
      <c r="X3197" s="95"/>
      <c r="Y3197" s="95"/>
      <c r="Z3197" s="95"/>
      <c r="AA3197" s="95"/>
      <c r="AB3197" s="95"/>
      <c r="AC3197" s="95"/>
      <c r="AD3197" s="95"/>
    </row>
    <row r="3198" spans="1:30" ht="13.2">
      <c r="A3198" s="95"/>
      <c r="B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  <c r="U3198" s="95"/>
      <c r="V3198" s="95"/>
      <c r="W3198" s="95"/>
      <c r="X3198" s="95"/>
      <c r="Y3198" s="95"/>
      <c r="Z3198" s="95"/>
      <c r="AA3198" s="95"/>
      <c r="AB3198" s="95"/>
      <c r="AC3198" s="95"/>
      <c r="AD3198" s="95"/>
    </row>
    <row r="3199" spans="1:30" ht="13.2">
      <c r="A3199" s="95"/>
      <c r="B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  <c r="U3199" s="95"/>
      <c r="V3199" s="95"/>
      <c r="W3199" s="95"/>
      <c r="X3199" s="95"/>
      <c r="Y3199" s="95"/>
      <c r="Z3199" s="95"/>
      <c r="AA3199" s="95"/>
      <c r="AB3199" s="95"/>
      <c r="AC3199" s="95"/>
      <c r="AD3199" s="95"/>
    </row>
    <row r="3200" spans="1:30" ht="13.2">
      <c r="A3200" s="95"/>
      <c r="B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  <c r="U3200" s="95"/>
      <c r="V3200" s="95"/>
      <c r="W3200" s="95"/>
      <c r="X3200" s="95"/>
      <c r="Y3200" s="95"/>
      <c r="Z3200" s="95"/>
      <c r="AA3200" s="95"/>
      <c r="AB3200" s="95"/>
      <c r="AC3200" s="95"/>
      <c r="AD3200" s="95"/>
    </row>
    <row r="3201" spans="1:30" ht="13.2">
      <c r="A3201" s="95"/>
      <c r="B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  <c r="U3201" s="95"/>
      <c r="V3201" s="95"/>
      <c r="W3201" s="95"/>
      <c r="X3201" s="95"/>
      <c r="Y3201" s="95"/>
      <c r="Z3201" s="95"/>
      <c r="AA3201" s="95"/>
      <c r="AB3201" s="95"/>
      <c r="AC3201" s="95"/>
      <c r="AD3201" s="95"/>
    </row>
    <row r="3202" spans="1:30" ht="13.2">
      <c r="A3202" s="95"/>
      <c r="B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  <c r="U3202" s="95"/>
      <c r="V3202" s="95"/>
      <c r="W3202" s="95"/>
      <c r="X3202" s="95"/>
      <c r="Y3202" s="95"/>
      <c r="Z3202" s="95"/>
      <c r="AA3202" s="95"/>
      <c r="AB3202" s="95"/>
      <c r="AC3202" s="95"/>
      <c r="AD3202" s="95"/>
    </row>
    <row r="3203" spans="1:30" ht="13.2">
      <c r="A3203" s="95"/>
      <c r="B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  <c r="U3203" s="95"/>
      <c r="V3203" s="95"/>
      <c r="W3203" s="95"/>
      <c r="X3203" s="95"/>
      <c r="Y3203" s="95"/>
      <c r="Z3203" s="95"/>
      <c r="AA3203" s="95"/>
      <c r="AB3203" s="95"/>
      <c r="AC3203" s="95"/>
      <c r="AD3203" s="95"/>
    </row>
    <row r="3204" spans="1:30" ht="13.2">
      <c r="A3204" s="95"/>
      <c r="B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  <c r="U3204" s="95"/>
      <c r="V3204" s="95"/>
      <c r="W3204" s="95"/>
      <c r="X3204" s="95"/>
      <c r="Y3204" s="95"/>
      <c r="Z3204" s="95"/>
      <c r="AA3204" s="95"/>
      <c r="AB3204" s="95"/>
      <c r="AC3204" s="95"/>
      <c r="AD3204" s="95"/>
    </row>
    <row r="3205" spans="1:30" ht="13.2">
      <c r="A3205" s="95"/>
      <c r="B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  <c r="U3205" s="95"/>
      <c r="V3205" s="95"/>
      <c r="W3205" s="95"/>
      <c r="X3205" s="95"/>
      <c r="Y3205" s="95"/>
      <c r="Z3205" s="95"/>
      <c r="AA3205" s="95"/>
      <c r="AB3205" s="95"/>
      <c r="AC3205" s="95"/>
      <c r="AD3205" s="95"/>
    </row>
    <row r="3206" spans="1:30" ht="13.2">
      <c r="A3206" s="95"/>
      <c r="B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  <c r="U3206" s="95"/>
      <c r="V3206" s="95"/>
      <c r="W3206" s="95"/>
      <c r="X3206" s="95"/>
      <c r="Y3206" s="95"/>
      <c r="Z3206" s="95"/>
      <c r="AA3206" s="95"/>
      <c r="AB3206" s="95"/>
      <c r="AC3206" s="95"/>
      <c r="AD3206" s="95"/>
    </row>
    <row r="3207" spans="1:30" ht="13.2">
      <c r="A3207" s="95"/>
      <c r="B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  <c r="U3207" s="95"/>
      <c r="V3207" s="95"/>
      <c r="W3207" s="95"/>
      <c r="X3207" s="95"/>
      <c r="Y3207" s="95"/>
      <c r="Z3207" s="95"/>
      <c r="AA3207" s="95"/>
      <c r="AB3207" s="95"/>
      <c r="AC3207" s="95"/>
      <c r="AD3207" s="95"/>
    </row>
    <row r="3208" spans="1:30" ht="13.2">
      <c r="A3208" s="95"/>
      <c r="B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  <c r="U3208" s="95"/>
      <c r="V3208" s="95"/>
      <c r="W3208" s="95"/>
      <c r="X3208" s="95"/>
      <c r="Y3208" s="95"/>
      <c r="Z3208" s="95"/>
      <c r="AA3208" s="95"/>
      <c r="AB3208" s="95"/>
      <c r="AC3208" s="95"/>
      <c r="AD3208" s="95"/>
    </row>
    <row r="3209" spans="1:30" ht="13.2">
      <c r="A3209" s="95"/>
      <c r="B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  <c r="U3209" s="95"/>
      <c r="V3209" s="95"/>
      <c r="W3209" s="95"/>
      <c r="X3209" s="95"/>
      <c r="Y3209" s="95"/>
      <c r="Z3209" s="95"/>
      <c r="AA3209" s="95"/>
      <c r="AB3209" s="95"/>
      <c r="AC3209" s="95"/>
      <c r="AD3209" s="95"/>
    </row>
    <row r="3210" spans="1:30" ht="13.2">
      <c r="A3210" s="95"/>
      <c r="B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  <c r="U3210" s="95"/>
      <c r="V3210" s="95"/>
      <c r="W3210" s="95"/>
      <c r="X3210" s="95"/>
      <c r="Y3210" s="95"/>
      <c r="Z3210" s="95"/>
      <c r="AA3210" s="95"/>
      <c r="AB3210" s="95"/>
      <c r="AC3210" s="95"/>
      <c r="AD3210" s="95"/>
    </row>
    <row r="3211" spans="1:30" ht="13.2">
      <c r="A3211" s="95"/>
      <c r="B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  <c r="U3211" s="95"/>
      <c r="V3211" s="95"/>
      <c r="W3211" s="95"/>
      <c r="X3211" s="95"/>
      <c r="Y3211" s="95"/>
      <c r="Z3211" s="95"/>
      <c r="AA3211" s="95"/>
      <c r="AB3211" s="95"/>
      <c r="AC3211" s="95"/>
      <c r="AD3211" s="95"/>
    </row>
    <row r="3212" spans="1:30" ht="13.2">
      <c r="A3212" s="95"/>
      <c r="B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  <c r="U3212" s="95"/>
      <c r="V3212" s="95"/>
      <c r="W3212" s="95"/>
      <c r="X3212" s="95"/>
      <c r="Y3212" s="95"/>
      <c r="Z3212" s="95"/>
      <c r="AA3212" s="95"/>
      <c r="AB3212" s="95"/>
      <c r="AC3212" s="95"/>
      <c r="AD3212" s="95"/>
    </row>
    <row r="3213" spans="1:30" ht="13.2">
      <c r="A3213" s="95"/>
      <c r="B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  <c r="U3213" s="95"/>
      <c r="V3213" s="95"/>
      <c r="W3213" s="95"/>
      <c r="X3213" s="95"/>
      <c r="Y3213" s="95"/>
      <c r="Z3213" s="95"/>
      <c r="AA3213" s="95"/>
      <c r="AB3213" s="95"/>
      <c r="AC3213" s="95"/>
      <c r="AD3213" s="95"/>
    </row>
    <row r="3214" spans="1:30" ht="13.2">
      <c r="A3214" s="95"/>
      <c r="B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  <c r="U3214" s="95"/>
      <c r="V3214" s="95"/>
      <c r="W3214" s="95"/>
      <c r="X3214" s="95"/>
      <c r="Y3214" s="95"/>
      <c r="Z3214" s="95"/>
      <c r="AA3214" s="95"/>
      <c r="AB3214" s="95"/>
      <c r="AC3214" s="95"/>
      <c r="AD3214" s="95"/>
    </row>
    <row r="3215" spans="1:30" ht="13.2">
      <c r="A3215" s="95"/>
      <c r="B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  <c r="U3215" s="95"/>
      <c r="V3215" s="95"/>
      <c r="W3215" s="95"/>
      <c r="X3215" s="95"/>
      <c r="Y3215" s="95"/>
      <c r="Z3215" s="95"/>
      <c r="AA3215" s="95"/>
      <c r="AB3215" s="95"/>
      <c r="AC3215" s="95"/>
      <c r="AD3215" s="95"/>
    </row>
    <row r="3216" spans="1:30" ht="13.2">
      <c r="A3216" s="95"/>
      <c r="B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  <c r="U3216" s="95"/>
      <c r="V3216" s="95"/>
      <c r="W3216" s="95"/>
      <c r="X3216" s="95"/>
      <c r="Y3216" s="95"/>
      <c r="Z3216" s="95"/>
      <c r="AA3216" s="95"/>
      <c r="AB3216" s="95"/>
      <c r="AC3216" s="95"/>
      <c r="AD3216" s="95"/>
    </row>
    <row r="3217" spans="1:30" ht="13.2">
      <c r="A3217" s="95"/>
      <c r="B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  <c r="U3217" s="95"/>
      <c r="V3217" s="95"/>
      <c r="W3217" s="95"/>
      <c r="X3217" s="95"/>
      <c r="Y3217" s="95"/>
      <c r="Z3217" s="95"/>
      <c r="AA3217" s="95"/>
      <c r="AB3217" s="95"/>
      <c r="AC3217" s="95"/>
      <c r="AD3217" s="95"/>
    </row>
    <row r="3218" spans="1:30" ht="13.2">
      <c r="A3218" s="95"/>
      <c r="B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  <c r="U3218" s="95"/>
      <c r="V3218" s="95"/>
      <c r="W3218" s="95"/>
      <c r="X3218" s="95"/>
      <c r="Y3218" s="95"/>
      <c r="Z3218" s="95"/>
      <c r="AA3218" s="95"/>
      <c r="AB3218" s="95"/>
      <c r="AC3218" s="95"/>
      <c r="AD3218" s="95"/>
    </row>
    <row r="3219" spans="1:30" ht="13.2">
      <c r="A3219" s="95"/>
      <c r="B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  <c r="U3219" s="95"/>
      <c r="V3219" s="95"/>
      <c r="W3219" s="95"/>
      <c r="X3219" s="95"/>
      <c r="Y3219" s="95"/>
      <c r="Z3219" s="95"/>
      <c r="AA3219" s="95"/>
      <c r="AB3219" s="95"/>
      <c r="AC3219" s="95"/>
      <c r="AD3219" s="95"/>
    </row>
    <row r="3220" spans="1:30" ht="13.2">
      <c r="A3220" s="95"/>
      <c r="B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  <c r="U3220" s="95"/>
      <c r="V3220" s="95"/>
      <c r="W3220" s="95"/>
      <c r="X3220" s="95"/>
      <c r="Y3220" s="95"/>
      <c r="Z3220" s="95"/>
      <c r="AA3220" s="95"/>
      <c r="AB3220" s="95"/>
      <c r="AC3220" s="95"/>
      <c r="AD3220" s="95"/>
    </row>
    <row r="3221" spans="1:30" ht="13.2">
      <c r="A3221" s="95"/>
      <c r="B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  <c r="U3221" s="95"/>
      <c r="V3221" s="95"/>
      <c r="W3221" s="95"/>
      <c r="X3221" s="95"/>
      <c r="Y3221" s="95"/>
      <c r="Z3221" s="95"/>
      <c r="AA3221" s="95"/>
      <c r="AB3221" s="95"/>
      <c r="AC3221" s="95"/>
      <c r="AD3221" s="95"/>
    </row>
    <row r="3222" spans="1:30" ht="13.2">
      <c r="A3222" s="95"/>
      <c r="B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  <c r="U3222" s="95"/>
      <c r="V3222" s="95"/>
      <c r="W3222" s="95"/>
      <c r="X3222" s="95"/>
      <c r="Y3222" s="95"/>
      <c r="Z3222" s="95"/>
      <c r="AA3222" s="95"/>
      <c r="AB3222" s="95"/>
      <c r="AC3222" s="95"/>
      <c r="AD3222" s="95"/>
    </row>
    <row r="3223" spans="1:30" ht="13.2">
      <c r="A3223" s="95"/>
      <c r="B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  <c r="U3223" s="95"/>
      <c r="V3223" s="95"/>
      <c r="W3223" s="95"/>
      <c r="X3223" s="95"/>
      <c r="Y3223" s="95"/>
      <c r="Z3223" s="95"/>
      <c r="AA3223" s="95"/>
      <c r="AB3223" s="95"/>
      <c r="AC3223" s="95"/>
      <c r="AD3223" s="95"/>
    </row>
    <row r="3224" spans="1:30" ht="13.2">
      <c r="A3224" s="95"/>
      <c r="B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  <c r="U3224" s="95"/>
      <c r="V3224" s="95"/>
      <c r="W3224" s="95"/>
      <c r="X3224" s="95"/>
      <c r="Y3224" s="95"/>
      <c r="Z3224" s="95"/>
      <c r="AA3224" s="95"/>
      <c r="AB3224" s="95"/>
      <c r="AC3224" s="95"/>
      <c r="AD3224" s="95"/>
    </row>
    <row r="3225" spans="1:30" ht="13.2">
      <c r="A3225" s="95"/>
      <c r="B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  <c r="U3225" s="95"/>
      <c r="V3225" s="95"/>
      <c r="W3225" s="95"/>
      <c r="X3225" s="95"/>
      <c r="Y3225" s="95"/>
      <c r="Z3225" s="95"/>
      <c r="AA3225" s="95"/>
      <c r="AB3225" s="95"/>
      <c r="AC3225" s="95"/>
      <c r="AD3225" s="95"/>
    </row>
    <row r="3226" spans="1:30" ht="13.2">
      <c r="A3226" s="95"/>
      <c r="B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  <c r="U3226" s="95"/>
      <c r="V3226" s="95"/>
      <c r="W3226" s="95"/>
      <c r="X3226" s="95"/>
      <c r="Y3226" s="95"/>
      <c r="Z3226" s="95"/>
      <c r="AA3226" s="95"/>
      <c r="AB3226" s="95"/>
      <c r="AC3226" s="95"/>
      <c r="AD3226" s="95"/>
    </row>
    <row r="3227" spans="1:30" ht="13.2">
      <c r="A3227" s="95"/>
      <c r="B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  <c r="U3227" s="95"/>
      <c r="V3227" s="95"/>
      <c r="W3227" s="95"/>
      <c r="X3227" s="95"/>
      <c r="Y3227" s="95"/>
      <c r="Z3227" s="95"/>
      <c r="AA3227" s="95"/>
      <c r="AB3227" s="95"/>
      <c r="AC3227" s="95"/>
      <c r="AD3227" s="95"/>
    </row>
    <row r="3228" spans="1:30" ht="13.2">
      <c r="A3228" s="95"/>
      <c r="B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  <c r="U3228" s="95"/>
      <c r="V3228" s="95"/>
      <c r="W3228" s="95"/>
      <c r="X3228" s="95"/>
      <c r="Y3228" s="95"/>
      <c r="Z3228" s="95"/>
      <c r="AA3228" s="95"/>
      <c r="AB3228" s="95"/>
      <c r="AC3228" s="95"/>
      <c r="AD3228" s="95"/>
    </row>
    <row r="3229" spans="1:30" ht="13.2">
      <c r="A3229" s="95"/>
      <c r="B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  <c r="U3229" s="95"/>
      <c r="V3229" s="95"/>
      <c r="W3229" s="95"/>
      <c r="X3229" s="95"/>
      <c r="Y3229" s="95"/>
      <c r="Z3229" s="95"/>
      <c r="AA3229" s="95"/>
      <c r="AB3229" s="95"/>
      <c r="AC3229" s="95"/>
      <c r="AD3229" s="95"/>
    </row>
    <row r="3230" spans="1:30" ht="13.2">
      <c r="A3230" s="95"/>
      <c r="B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  <c r="U3230" s="95"/>
      <c r="V3230" s="95"/>
      <c r="W3230" s="95"/>
      <c r="X3230" s="95"/>
      <c r="Y3230" s="95"/>
      <c r="Z3230" s="95"/>
      <c r="AA3230" s="95"/>
      <c r="AB3230" s="95"/>
      <c r="AC3230" s="95"/>
      <c r="AD3230" s="95"/>
    </row>
    <row r="3231" spans="1:30" ht="13.2">
      <c r="A3231" s="95"/>
      <c r="B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  <c r="U3231" s="95"/>
      <c r="V3231" s="95"/>
      <c r="W3231" s="95"/>
      <c r="X3231" s="95"/>
      <c r="Y3231" s="95"/>
      <c r="Z3231" s="95"/>
      <c r="AA3231" s="95"/>
      <c r="AB3231" s="95"/>
      <c r="AC3231" s="95"/>
      <c r="AD3231" s="95"/>
    </row>
    <row r="3232" spans="1:30" ht="13.2">
      <c r="A3232" s="95"/>
      <c r="B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  <c r="U3232" s="95"/>
      <c r="V3232" s="95"/>
      <c r="W3232" s="95"/>
      <c r="X3232" s="95"/>
      <c r="Y3232" s="95"/>
      <c r="Z3232" s="95"/>
      <c r="AA3232" s="95"/>
      <c r="AB3232" s="95"/>
      <c r="AC3232" s="95"/>
      <c r="AD3232" s="95"/>
    </row>
    <row r="3233" spans="1:30" ht="13.2">
      <c r="A3233" s="95"/>
      <c r="B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  <c r="U3233" s="95"/>
      <c r="V3233" s="95"/>
      <c r="W3233" s="95"/>
      <c r="X3233" s="95"/>
      <c r="Y3233" s="95"/>
      <c r="Z3233" s="95"/>
      <c r="AA3233" s="95"/>
      <c r="AB3233" s="95"/>
      <c r="AC3233" s="95"/>
      <c r="AD3233" s="95"/>
    </row>
    <row r="3234" spans="1:30" ht="13.2">
      <c r="A3234" s="95"/>
      <c r="B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  <c r="U3234" s="95"/>
      <c r="V3234" s="95"/>
      <c r="W3234" s="95"/>
      <c r="X3234" s="95"/>
      <c r="Y3234" s="95"/>
      <c r="Z3234" s="95"/>
      <c r="AA3234" s="95"/>
      <c r="AB3234" s="95"/>
      <c r="AC3234" s="95"/>
      <c r="AD3234" s="95"/>
    </row>
    <row r="3235" spans="1:30" ht="13.2">
      <c r="A3235" s="95"/>
      <c r="B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  <c r="U3235" s="95"/>
      <c r="V3235" s="95"/>
      <c r="W3235" s="95"/>
      <c r="X3235" s="95"/>
      <c r="Y3235" s="95"/>
      <c r="Z3235" s="95"/>
      <c r="AA3235" s="95"/>
      <c r="AB3235" s="95"/>
      <c r="AC3235" s="95"/>
      <c r="AD3235" s="95"/>
    </row>
    <row r="3236" spans="1:30" ht="13.2">
      <c r="A3236" s="95"/>
      <c r="B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  <c r="U3236" s="95"/>
      <c r="V3236" s="95"/>
      <c r="W3236" s="95"/>
      <c r="X3236" s="95"/>
      <c r="Y3236" s="95"/>
      <c r="Z3236" s="95"/>
      <c r="AA3236" s="95"/>
      <c r="AB3236" s="95"/>
      <c r="AC3236" s="95"/>
      <c r="AD3236" s="95"/>
    </row>
    <row r="3237" spans="1:30" ht="13.2">
      <c r="A3237" s="95"/>
      <c r="B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  <c r="U3237" s="95"/>
      <c r="V3237" s="95"/>
      <c r="W3237" s="95"/>
      <c r="X3237" s="95"/>
      <c r="Y3237" s="95"/>
      <c r="Z3237" s="95"/>
      <c r="AA3237" s="95"/>
      <c r="AB3237" s="95"/>
      <c r="AC3237" s="95"/>
      <c r="AD3237" s="95"/>
    </row>
    <row r="3238" spans="1:30" ht="13.2">
      <c r="A3238" s="95"/>
      <c r="B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  <c r="U3238" s="95"/>
      <c r="V3238" s="95"/>
      <c r="W3238" s="95"/>
      <c r="X3238" s="95"/>
      <c r="Y3238" s="95"/>
      <c r="Z3238" s="95"/>
      <c r="AA3238" s="95"/>
      <c r="AB3238" s="95"/>
      <c r="AC3238" s="95"/>
      <c r="AD3238" s="95"/>
    </row>
    <row r="3239" spans="1:30" ht="13.2">
      <c r="A3239" s="95"/>
      <c r="B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  <c r="U3239" s="95"/>
      <c r="V3239" s="95"/>
      <c r="W3239" s="95"/>
      <c r="X3239" s="95"/>
      <c r="Y3239" s="95"/>
      <c r="Z3239" s="95"/>
      <c r="AA3239" s="95"/>
      <c r="AB3239" s="95"/>
      <c r="AC3239" s="95"/>
      <c r="AD3239" s="95"/>
    </row>
    <row r="3240" spans="1:30" ht="13.2">
      <c r="A3240" s="95"/>
      <c r="B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  <c r="U3240" s="95"/>
      <c r="V3240" s="95"/>
      <c r="W3240" s="95"/>
      <c r="X3240" s="95"/>
      <c r="Y3240" s="95"/>
      <c r="Z3240" s="95"/>
      <c r="AA3240" s="95"/>
      <c r="AB3240" s="95"/>
      <c r="AC3240" s="95"/>
      <c r="AD3240" s="95"/>
    </row>
    <row r="3241" spans="1:30" ht="13.2">
      <c r="A3241" s="95"/>
      <c r="B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  <c r="U3241" s="95"/>
      <c r="V3241" s="95"/>
      <c r="W3241" s="95"/>
      <c r="X3241" s="95"/>
      <c r="Y3241" s="95"/>
      <c r="Z3241" s="95"/>
      <c r="AA3241" s="95"/>
      <c r="AB3241" s="95"/>
      <c r="AC3241" s="95"/>
      <c r="AD3241" s="95"/>
    </row>
    <row r="3242" spans="1:30" ht="13.2">
      <c r="A3242" s="95"/>
      <c r="B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  <c r="U3242" s="95"/>
      <c r="V3242" s="95"/>
      <c r="W3242" s="95"/>
      <c r="X3242" s="95"/>
      <c r="Y3242" s="95"/>
      <c r="Z3242" s="95"/>
      <c r="AA3242" s="95"/>
      <c r="AB3242" s="95"/>
      <c r="AC3242" s="95"/>
      <c r="AD3242" s="95"/>
    </row>
    <row r="3243" spans="1:30" ht="13.2">
      <c r="A3243" s="95"/>
      <c r="B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  <c r="U3243" s="95"/>
      <c r="V3243" s="95"/>
      <c r="W3243" s="95"/>
      <c r="X3243" s="95"/>
      <c r="Y3243" s="95"/>
      <c r="Z3243" s="95"/>
      <c r="AA3243" s="95"/>
      <c r="AB3243" s="95"/>
      <c r="AC3243" s="95"/>
      <c r="AD3243" s="95"/>
    </row>
    <row r="3244" spans="1:30" ht="13.2">
      <c r="A3244" s="95"/>
      <c r="B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  <c r="U3244" s="95"/>
      <c r="V3244" s="95"/>
      <c r="W3244" s="95"/>
      <c r="X3244" s="95"/>
      <c r="Y3244" s="95"/>
      <c r="Z3244" s="95"/>
      <c r="AA3244" s="95"/>
      <c r="AB3244" s="95"/>
      <c r="AC3244" s="95"/>
      <c r="AD3244" s="95"/>
    </row>
    <row r="3245" spans="1:30" ht="13.2">
      <c r="A3245" s="95"/>
      <c r="B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  <c r="U3245" s="95"/>
      <c r="V3245" s="95"/>
      <c r="W3245" s="95"/>
      <c r="X3245" s="95"/>
      <c r="Y3245" s="95"/>
      <c r="Z3245" s="95"/>
      <c r="AA3245" s="95"/>
      <c r="AB3245" s="95"/>
      <c r="AC3245" s="95"/>
      <c r="AD3245" s="95"/>
    </row>
    <row r="3246" spans="1:30" ht="13.2">
      <c r="A3246" s="95"/>
      <c r="B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  <c r="U3246" s="95"/>
      <c r="V3246" s="95"/>
      <c r="W3246" s="95"/>
      <c r="X3246" s="95"/>
      <c r="Y3246" s="95"/>
      <c r="Z3246" s="95"/>
      <c r="AA3246" s="95"/>
      <c r="AB3246" s="95"/>
      <c r="AC3246" s="95"/>
      <c r="AD3246" s="95"/>
    </row>
    <row r="3247" spans="1:30" ht="13.2">
      <c r="A3247" s="95"/>
      <c r="B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  <c r="U3247" s="95"/>
      <c r="V3247" s="95"/>
      <c r="W3247" s="95"/>
      <c r="X3247" s="95"/>
      <c r="Y3247" s="95"/>
      <c r="Z3247" s="95"/>
      <c r="AA3247" s="95"/>
      <c r="AB3247" s="95"/>
      <c r="AC3247" s="95"/>
      <c r="AD3247" s="95"/>
    </row>
    <row r="3248" spans="1:30" ht="13.2">
      <c r="A3248" s="95"/>
      <c r="B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  <c r="U3248" s="95"/>
      <c r="V3248" s="95"/>
      <c r="W3248" s="95"/>
      <c r="X3248" s="95"/>
      <c r="Y3248" s="95"/>
      <c r="Z3248" s="95"/>
      <c r="AA3248" s="95"/>
      <c r="AB3248" s="95"/>
      <c r="AC3248" s="95"/>
      <c r="AD3248" s="95"/>
    </row>
    <row r="3249" spans="1:30" ht="13.2">
      <c r="A3249" s="95"/>
      <c r="B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  <c r="U3249" s="95"/>
      <c r="V3249" s="95"/>
      <c r="W3249" s="95"/>
      <c r="X3249" s="95"/>
      <c r="Y3249" s="95"/>
      <c r="Z3249" s="95"/>
      <c r="AA3249" s="95"/>
      <c r="AB3249" s="95"/>
      <c r="AC3249" s="95"/>
      <c r="AD3249" s="95"/>
    </row>
    <row r="3250" spans="1:30" ht="13.2">
      <c r="A3250" s="95"/>
      <c r="B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  <c r="U3250" s="95"/>
      <c r="V3250" s="95"/>
      <c r="W3250" s="95"/>
      <c r="X3250" s="95"/>
      <c r="Y3250" s="95"/>
      <c r="Z3250" s="95"/>
      <c r="AA3250" s="95"/>
      <c r="AB3250" s="95"/>
      <c r="AC3250" s="95"/>
      <c r="AD3250" s="95"/>
    </row>
    <row r="3251" spans="1:30" ht="13.2">
      <c r="A3251" s="95"/>
      <c r="B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  <c r="U3251" s="95"/>
      <c r="V3251" s="95"/>
      <c r="W3251" s="95"/>
      <c r="X3251" s="95"/>
      <c r="Y3251" s="95"/>
      <c r="Z3251" s="95"/>
      <c r="AA3251" s="95"/>
      <c r="AB3251" s="95"/>
      <c r="AC3251" s="95"/>
      <c r="AD3251" s="95"/>
    </row>
    <row r="3252" spans="1:30" ht="13.2">
      <c r="A3252" s="95"/>
      <c r="B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  <c r="U3252" s="95"/>
      <c r="V3252" s="95"/>
      <c r="W3252" s="95"/>
      <c r="X3252" s="95"/>
      <c r="Y3252" s="95"/>
      <c r="Z3252" s="95"/>
      <c r="AA3252" s="95"/>
      <c r="AB3252" s="95"/>
      <c r="AC3252" s="95"/>
      <c r="AD3252" s="95"/>
    </row>
    <row r="3253" spans="1:30" ht="13.2">
      <c r="A3253" s="95"/>
      <c r="B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  <c r="U3253" s="95"/>
      <c r="V3253" s="95"/>
      <c r="W3253" s="95"/>
      <c r="X3253" s="95"/>
      <c r="Y3253" s="95"/>
      <c r="Z3253" s="95"/>
      <c r="AA3253" s="95"/>
      <c r="AB3253" s="95"/>
      <c r="AC3253" s="95"/>
      <c r="AD3253" s="95"/>
    </row>
    <row r="3254" spans="1:30" ht="13.2">
      <c r="A3254" s="95"/>
      <c r="B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  <c r="U3254" s="95"/>
      <c r="V3254" s="95"/>
      <c r="W3254" s="95"/>
      <c r="X3254" s="95"/>
      <c r="Y3254" s="95"/>
      <c r="Z3254" s="95"/>
      <c r="AA3254" s="95"/>
      <c r="AB3254" s="95"/>
      <c r="AC3254" s="95"/>
      <c r="AD3254" s="95"/>
    </row>
    <row r="3255" spans="1:30" ht="13.2">
      <c r="A3255" s="95"/>
      <c r="B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  <c r="U3255" s="95"/>
      <c r="V3255" s="95"/>
      <c r="W3255" s="95"/>
      <c r="X3255" s="95"/>
      <c r="Y3255" s="95"/>
      <c r="Z3255" s="95"/>
      <c r="AA3255" s="95"/>
      <c r="AB3255" s="95"/>
      <c r="AC3255" s="95"/>
      <c r="AD3255" s="95"/>
    </row>
    <row r="3256" spans="1:30" ht="13.2">
      <c r="A3256" s="95"/>
      <c r="B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  <c r="U3256" s="95"/>
      <c r="V3256" s="95"/>
      <c r="W3256" s="95"/>
      <c r="X3256" s="95"/>
      <c r="Y3256" s="95"/>
      <c r="Z3256" s="95"/>
      <c r="AA3256" s="95"/>
      <c r="AB3256" s="95"/>
      <c r="AC3256" s="95"/>
      <c r="AD3256" s="95"/>
    </row>
    <row r="3257" spans="1:30" ht="13.2">
      <c r="A3257" s="95"/>
      <c r="B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  <c r="U3257" s="95"/>
      <c r="V3257" s="95"/>
      <c r="W3257" s="95"/>
      <c r="X3257" s="95"/>
      <c r="Y3257" s="95"/>
      <c r="Z3257" s="95"/>
      <c r="AA3257" s="95"/>
      <c r="AB3257" s="95"/>
      <c r="AC3257" s="95"/>
      <c r="AD3257" s="95"/>
    </row>
    <row r="3258" spans="1:30" ht="13.2">
      <c r="A3258" s="95"/>
      <c r="B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  <c r="U3258" s="95"/>
      <c r="V3258" s="95"/>
      <c r="W3258" s="95"/>
      <c r="X3258" s="95"/>
      <c r="Y3258" s="95"/>
      <c r="Z3258" s="95"/>
      <c r="AA3258" s="95"/>
      <c r="AB3258" s="95"/>
      <c r="AC3258" s="95"/>
      <c r="AD3258" s="95"/>
    </row>
    <row r="3259" spans="1:30" ht="13.2">
      <c r="A3259" s="95"/>
      <c r="B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  <c r="U3259" s="95"/>
      <c r="V3259" s="95"/>
      <c r="W3259" s="95"/>
      <c r="X3259" s="95"/>
      <c r="Y3259" s="95"/>
      <c r="Z3259" s="95"/>
      <c r="AA3259" s="95"/>
      <c r="AB3259" s="95"/>
      <c r="AC3259" s="95"/>
      <c r="AD3259" s="95"/>
    </row>
    <row r="3260" spans="1:30" ht="13.2">
      <c r="A3260" s="95"/>
      <c r="B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  <c r="U3260" s="95"/>
      <c r="V3260" s="95"/>
      <c r="W3260" s="95"/>
      <c r="X3260" s="95"/>
      <c r="Y3260" s="95"/>
      <c r="Z3260" s="95"/>
      <c r="AA3260" s="95"/>
      <c r="AB3260" s="95"/>
      <c r="AC3260" s="95"/>
      <c r="AD3260" s="95"/>
    </row>
    <row r="3261" spans="1:30" ht="13.2">
      <c r="A3261" s="95"/>
      <c r="B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  <c r="U3261" s="95"/>
      <c r="V3261" s="95"/>
      <c r="W3261" s="95"/>
      <c r="X3261" s="95"/>
      <c r="Y3261" s="95"/>
      <c r="Z3261" s="95"/>
      <c r="AA3261" s="95"/>
      <c r="AB3261" s="95"/>
      <c r="AC3261" s="95"/>
      <c r="AD3261" s="95"/>
    </row>
    <row r="3262" spans="1:30" ht="13.2">
      <c r="A3262" s="95"/>
      <c r="B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  <c r="U3262" s="95"/>
      <c r="V3262" s="95"/>
      <c r="W3262" s="95"/>
      <c r="X3262" s="95"/>
      <c r="Y3262" s="95"/>
      <c r="Z3262" s="95"/>
      <c r="AA3262" s="95"/>
      <c r="AB3262" s="95"/>
      <c r="AC3262" s="95"/>
      <c r="AD3262" s="95"/>
    </row>
    <row r="3263" spans="1:30" ht="13.2">
      <c r="A3263" s="95"/>
      <c r="B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  <c r="U3263" s="95"/>
      <c r="V3263" s="95"/>
      <c r="W3263" s="95"/>
      <c r="X3263" s="95"/>
      <c r="Y3263" s="95"/>
      <c r="Z3263" s="95"/>
      <c r="AA3263" s="95"/>
      <c r="AB3263" s="95"/>
      <c r="AC3263" s="95"/>
      <c r="AD3263" s="95"/>
    </row>
    <row r="3264" spans="1:30" ht="13.2">
      <c r="A3264" s="95"/>
      <c r="B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  <c r="U3264" s="95"/>
      <c r="V3264" s="95"/>
      <c r="W3264" s="95"/>
      <c r="X3264" s="95"/>
      <c r="Y3264" s="95"/>
      <c r="Z3264" s="95"/>
      <c r="AA3264" s="95"/>
      <c r="AB3264" s="95"/>
      <c r="AC3264" s="95"/>
      <c r="AD3264" s="95"/>
    </row>
    <row r="3265" spans="1:30" ht="13.2">
      <c r="A3265" s="95"/>
      <c r="B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  <c r="U3265" s="95"/>
      <c r="V3265" s="95"/>
      <c r="W3265" s="95"/>
      <c r="X3265" s="95"/>
      <c r="Y3265" s="95"/>
      <c r="Z3265" s="95"/>
      <c r="AA3265" s="95"/>
      <c r="AB3265" s="95"/>
      <c r="AC3265" s="95"/>
      <c r="AD3265" s="95"/>
    </row>
    <row r="3266" spans="1:30" ht="13.2">
      <c r="A3266" s="95"/>
      <c r="B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  <c r="U3266" s="95"/>
      <c r="V3266" s="95"/>
      <c r="W3266" s="95"/>
      <c r="X3266" s="95"/>
      <c r="Y3266" s="95"/>
      <c r="Z3266" s="95"/>
      <c r="AA3266" s="95"/>
      <c r="AB3266" s="95"/>
      <c r="AC3266" s="95"/>
      <c r="AD3266" s="95"/>
    </row>
    <row r="3267" spans="1:30" ht="13.2">
      <c r="A3267" s="95"/>
      <c r="B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  <c r="U3267" s="95"/>
      <c r="V3267" s="95"/>
      <c r="W3267" s="95"/>
      <c r="X3267" s="95"/>
      <c r="Y3267" s="95"/>
      <c r="Z3267" s="95"/>
      <c r="AA3267" s="95"/>
      <c r="AB3267" s="95"/>
      <c r="AC3267" s="95"/>
      <c r="AD3267" s="95"/>
    </row>
    <row r="3268" spans="1:30" ht="13.2">
      <c r="A3268" s="95"/>
      <c r="B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  <c r="U3268" s="95"/>
      <c r="V3268" s="95"/>
      <c r="W3268" s="95"/>
      <c r="X3268" s="95"/>
      <c r="Y3268" s="95"/>
      <c r="Z3268" s="95"/>
      <c r="AA3268" s="95"/>
      <c r="AB3268" s="95"/>
      <c r="AC3268" s="95"/>
      <c r="AD3268" s="95"/>
    </row>
    <row r="3269" spans="1:30" ht="13.2">
      <c r="A3269" s="95"/>
      <c r="B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  <c r="U3269" s="95"/>
      <c r="V3269" s="95"/>
      <c r="W3269" s="95"/>
      <c r="X3269" s="95"/>
      <c r="Y3269" s="95"/>
      <c r="Z3269" s="95"/>
      <c r="AA3269" s="95"/>
      <c r="AB3269" s="95"/>
      <c r="AC3269" s="95"/>
      <c r="AD3269" s="95"/>
    </row>
    <row r="3270" spans="1:30" ht="13.2">
      <c r="A3270" s="95"/>
      <c r="B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  <c r="U3270" s="95"/>
      <c r="V3270" s="95"/>
      <c r="W3270" s="95"/>
      <c r="X3270" s="95"/>
      <c r="Y3270" s="95"/>
      <c r="Z3270" s="95"/>
      <c r="AA3270" s="95"/>
      <c r="AB3270" s="95"/>
      <c r="AC3270" s="95"/>
      <c r="AD3270" s="95"/>
    </row>
    <row r="3271" spans="1:30" ht="13.2">
      <c r="A3271" s="95"/>
      <c r="B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  <c r="U3271" s="95"/>
      <c r="V3271" s="95"/>
      <c r="W3271" s="95"/>
      <c r="X3271" s="95"/>
      <c r="Y3271" s="95"/>
      <c r="Z3271" s="95"/>
      <c r="AA3271" s="95"/>
      <c r="AB3271" s="95"/>
      <c r="AC3271" s="95"/>
      <c r="AD3271" s="95"/>
    </row>
    <row r="3272" spans="1:30" ht="13.2">
      <c r="A3272" s="95"/>
      <c r="B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  <c r="U3272" s="95"/>
      <c r="V3272" s="95"/>
      <c r="W3272" s="95"/>
      <c r="X3272" s="95"/>
      <c r="Y3272" s="95"/>
      <c r="Z3272" s="95"/>
      <c r="AA3272" s="95"/>
      <c r="AB3272" s="95"/>
      <c r="AC3272" s="95"/>
      <c r="AD3272" s="95"/>
    </row>
    <row r="3273" spans="1:30" ht="13.2">
      <c r="A3273" s="95"/>
      <c r="B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  <c r="U3273" s="95"/>
      <c r="V3273" s="95"/>
      <c r="W3273" s="95"/>
      <c r="X3273" s="95"/>
      <c r="Y3273" s="95"/>
      <c r="Z3273" s="95"/>
      <c r="AA3273" s="95"/>
      <c r="AB3273" s="95"/>
      <c r="AC3273" s="95"/>
      <c r="AD3273" s="95"/>
    </row>
  </sheetData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15"/>
  <sheetViews>
    <sheetView showGridLines="0" tabSelected="1" workbookViewId="0">
      <selection activeCell="C1" activeCellId="1" sqref="E1:E1048576 C1:C1048576"/>
    </sheetView>
  </sheetViews>
  <sheetFormatPr defaultColWidth="14.44140625" defaultRowHeight="15.75" customHeight="1" outlineLevelRow="1" outlineLevelCol="1"/>
  <cols>
    <col min="1" max="1" width="20.88671875" customWidth="1"/>
    <col min="2" max="2" width="14.88671875" customWidth="1"/>
    <col min="3" max="3" width="70.109375" customWidth="1" collapsed="1"/>
    <col min="4" max="4" width="99.88671875" hidden="1" customWidth="1" outlineLevel="1"/>
    <col min="5" max="5" width="24" customWidth="1"/>
    <col min="6" max="6" width="60.77734375" customWidth="1"/>
    <col min="7" max="7" width="16.109375" hidden="1" customWidth="1"/>
    <col min="8" max="8" width="7.77734375" customWidth="1"/>
  </cols>
  <sheetData>
    <row r="1" spans="1:8" ht="22.8">
      <c r="A1" s="41"/>
      <c r="B1" s="42"/>
      <c r="C1" s="43" t="s">
        <v>173</v>
      </c>
      <c r="D1" s="44"/>
      <c r="E1" s="45"/>
      <c r="F1" s="44"/>
      <c r="G1" s="46"/>
      <c r="H1" s="47"/>
    </row>
    <row r="2" spans="1:8" ht="22.8">
      <c r="A2" s="41"/>
      <c r="B2" s="42"/>
      <c r="C2" s="45"/>
      <c r="D2" s="44"/>
      <c r="E2" s="45"/>
      <c r="F2" s="44"/>
      <c r="G2" s="46"/>
      <c r="H2" s="47"/>
    </row>
    <row r="3" spans="1:8" ht="22.8">
      <c r="A3" s="41"/>
      <c r="B3" s="48" t="s">
        <v>174</v>
      </c>
      <c r="C3" s="49"/>
      <c r="D3" s="50"/>
      <c r="E3" s="49"/>
      <c r="F3" s="51" t="s">
        <v>175</v>
      </c>
      <c r="G3" s="52"/>
      <c r="H3" s="47"/>
    </row>
    <row r="4" spans="1:8" ht="32.25" customHeight="1">
      <c r="A4" s="53"/>
      <c r="B4" s="54" t="s">
        <v>176</v>
      </c>
      <c r="C4" s="55" t="s">
        <v>177</v>
      </c>
      <c r="D4" s="55" t="s">
        <v>178</v>
      </c>
      <c r="E4" s="55" t="s">
        <v>179</v>
      </c>
      <c r="F4" s="55" t="s">
        <v>180</v>
      </c>
      <c r="G4" s="56"/>
      <c r="H4" s="53"/>
    </row>
    <row r="5" spans="1:8" ht="13.2">
      <c r="A5" s="57"/>
      <c r="B5" s="58" t="s">
        <v>181</v>
      </c>
      <c r="C5" s="59" t="s">
        <v>182</v>
      </c>
      <c r="D5" s="60" t="s">
        <v>183</v>
      </c>
      <c r="E5" s="59" t="s">
        <v>1</v>
      </c>
      <c r="F5" s="60" t="s">
        <v>184</v>
      </c>
      <c r="G5" s="61"/>
      <c r="H5" s="57"/>
    </row>
    <row r="6" spans="1:8" ht="13.2">
      <c r="A6" s="57"/>
      <c r="B6" s="62" t="s">
        <v>181</v>
      </c>
      <c r="C6" s="63" t="s">
        <v>185</v>
      </c>
      <c r="D6" s="64" t="s">
        <v>186</v>
      </c>
      <c r="E6" s="63" t="s">
        <v>2</v>
      </c>
      <c r="F6" s="64" t="s">
        <v>184</v>
      </c>
      <c r="G6" s="61"/>
      <c r="H6" s="57"/>
    </row>
    <row r="7" spans="1:8" ht="13.2">
      <c r="A7" s="57"/>
      <c r="B7" s="65" t="s">
        <v>181</v>
      </c>
      <c r="C7" s="66" t="s">
        <v>187</v>
      </c>
      <c r="D7" s="67" t="s">
        <v>188</v>
      </c>
      <c r="E7" s="66" t="s">
        <v>3</v>
      </c>
      <c r="F7" s="67" t="s">
        <v>184</v>
      </c>
      <c r="G7" s="61" t="s">
        <v>3</v>
      </c>
      <c r="H7" s="57"/>
    </row>
    <row r="8" spans="1:8" ht="13.2">
      <c r="A8" s="57"/>
      <c r="B8" s="65" t="s">
        <v>181</v>
      </c>
      <c r="C8" s="66" t="s">
        <v>0</v>
      </c>
      <c r="D8" s="67" t="s">
        <v>188</v>
      </c>
      <c r="E8" s="68" t="s">
        <v>0</v>
      </c>
      <c r="F8" s="67" t="s">
        <v>184</v>
      </c>
      <c r="G8" s="61" t="s">
        <v>0</v>
      </c>
      <c r="H8" s="57"/>
    </row>
    <row r="9" spans="1:8" ht="13.2">
      <c r="A9" s="57"/>
      <c r="B9" s="65" t="s">
        <v>181</v>
      </c>
      <c r="C9" s="66" t="s">
        <v>189</v>
      </c>
      <c r="D9" s="67" t="s">
        <v>188</v>
      </c>
      <c r="E9" s="66" t="s">
        <v>5</v>
      </c>
      <c r="F9" s="67" t="s">
        <v>184</v>
      </c>
      <c r="G9" s="61" t="s">
        <v>5</v>
      </c>
      <c r="H9" s="57"/>
    </row>
    <row r="10" spans="1:8" ht="13.2">
      <c r="A10" s="57" t="s">
        <v>190</v>
      </c>
      <c r="B10" s="69" t="s">
        <v>191</v>
      </c>
      <c r="C10" s="70"/>
      <c r="D10" s="71"/>
      <c r="E10" s="70"/>
      <c r="F10" s="71"/>
      <c r="G10" s="72"/>
      <c r="H10" s="73"/>
    </row>
    <row r="11" spans="1:8" ht="13.2" outlineLevel="1">
      <c r="A11" s="57"/>
      <c r="B11" s="65" t="s">
        <v>192</v>
      </c>
      <c r="C11" s="74" t="s">
        <v>193</v>
      </c>
      <c r="D11" s="67" t="s">
        <v>188</v>
      </c>
      <c r="E11" s="66" t="s">
        <v>6</v>
      </c>
      <c r="F11" s="67" t="s">
        <v>184</v>
      </c>
      <c r="G11" s="75" t="s">
        <v>6</v>
      </c>
      <c r="H11" s="57"/>
    </row>
    <row r="12" spans="1:8" ht="22.8" outlineLevel="1">
      <c r="A12" s="57"/>
      <c r="B12" s="65" t="s">
        <v>192</v>
      </c>
      <c r="C12" s="74" t="s">
        <v>194</v>
      </c>
      <c r="D12" s="76" t="s">
        <v>195</v>
      </c>
      <c r="E12" s="66" t="s">
        <v>15</v>
      </c>
      <c r="F12" s="67" t="s">
        <v>184</v>
      </c>
      <c r="G12" s="75" t="s">
        <v>7</v>
      </c>
      <c r="H12" s="57"/>
    </row>
    <row r="13" spans="1:8" ht="13.2" outlineLevel="1">
      <c r="A13" s="77"/>
      <c r="B13" s="78" t="s">
        <v>196</v>
      </c>
      <c r="C13" s="74" t="s">
        <v>197</v>
      </c>
      <c r="D13" s="67" t="s">
        <v>198</v>
      </c>
      <c r="E13" s="66" t="s">
        <v>8</v>
      </c>
      <c r="F13" s="67" t="s">
        <v>184</v>
      </c>
      <c r="G13" s="75" t="s">
        <v>199</v>
      </c>
      <c r="H13" s="57"/>
    </row>
    <row r="14" spans="1:8" ht="13.2" outlineLevel="1">
      <c r="A14" s="77"/>
      <c r="B14" s="78" t="s">
        <v>196</v>
      </c>
      <c r="C14" s="74" t="s">
        <v>200</v>
      </c>
      <c r="D14" s="67" t="s">
        <v>198</v>
      </c>
      <c r="E14" s="66" t="s">
        <v>12</v>
      </c>
      <c r="F14" s="67" t="s">
        <v>184</v>
      </c>
      <c r="G14" s="75" t="s">
        <v>12</v>
      </c>
      <c r="H14" s="57"/>
    </row>
    <row r="15" spans="1:8" ht="26.4" outlineLevel="1">
      <c r="A15" s="57"/>
      <c r="B15" s="65" t="s">
        <v>192</v>
      </c>
      <c r="C15" s="79" t="s">
        <v>201</v>
      </c>
      <c r="D15" s="76" t="s">
        <v>202</v>
      </c>
      <c r="E15" s="80" t="s">
        <v>13</v>
      </c>
      <c r="F15" s="67" t="s">
        <v>184</v>
      </c>
      <c r="G15" s="75"/>
      <c r="H15" s="57"/>
    </row>
    <row r="16" spans="1:8" ht="57" outlineLevel="1">
      <c r="A16" s="57"/>
      <c r="B16" s="65" t="s">
        <v>192</v>
      </c>
      <c r="C16" s="74" t="s">
        <v>203</v>
      </c>
      <c r="D16" s="67" t="s">
        <v>204</v>
      </c>
      <c r="E16" s="66" t="s">
        <v>19</v>
      </c>
      <c r="F16" s="67" t="s">
        <v>184</v>
      </c>
      <c r="G16" s="75" t="s">
        <v>19</v>
      </c>
      <c r="H16" s="57"/>
    </row>
    <row r="17" spans="1:8" ht="68.400000000000006" outlineLevel="1">
      <c r="A17" s="57"/>
      <c r="B17" s="65" t="s">
        <v>192</v>
      </c>
      <c r="C17" s="66" t="s">
        <v>205</v>
      </c>
      <c r="D17" s="64" t="s">
        <v>206</v>
      </c>
      <c r="E17" s="66" t="s">
        <v>16</v>
      </c>
      <c r="F17" s="67" t="s">
        <v>184</v>
      </c>
      <c r="G17" s="75" t="s">
        <v>117</v>
      </c>
      <c r="H17" s="57"/>
    </row>
    <row r="18" spans="1:8" ht="34.200000000000003" outlineLevel="1">
      <c r="A18" s="57"/>
      <c r="B18" s="65" t="s">
        <v>192</v>
      </c>
      <c r="C18" s="66" t="s">
        <v>207</v>
      </c>
      <c r="D18" s="64" t="s">
        <v>208</v>
      </c>
      <c r="E18" s="66" t="s">
        <v>17</v>
      </c>
      <c r="F18" s="67" t="s">
        <v>184</v>
      </c>
      <c r="G18" s="75"/>
      <c r="H18" s="57"/>
    </row>
    <row r="19" spans="1:8" ht="91.2" outlineLevel="1">
      <c r="A19" s="57"/>
      <c r="B19" s="65" t="s">
        <v>192</v>
      </c>
      <c r="C19" s="66" t="s">
        <v>209</v>
      </c>
      <c r="D19" s="67" t="s">
        <v>210</v>
      </c>
      <c r="E19" s="66" t="s">
        <v>18</v>
      </c>
      <c r="F19" s="67" t="s">
        <v>184</v>
      </c>
      <c r="G19" s="75" t="s">
        <v>211</v>
      </c>
      <c r="H19" s="57"/>
    </row>
    <row r="20" spans="1:8" ht="13.2">
      <c r="A20" s="57" t="s">
        <v>190</v>
      </c>
      <c r="B20" s="69" t="s">
        <v>212</v>
      </c>
      <c r="C20" s="81"/>
      <c r="D20" s="82"/>
      <c r="E20" s="81"/>
      <c r="F20" s="71"/>
      <c r="G20" s="83"/>
      <c r="H20" s="73"/>
    </row>
    <row r="21" spans="1:8" ht="13.2" outlineLevel="1">
      <c r="A21" s="77"/>
      <c r="B21" s="78" t="s">
        <v>213</v>
      </c>
      <c r="C21" s="74" t="s">
        <v>214</v>
      </c>
      <c r="D21" s="67" t="s">
        <v>215</v>
      </c>
      <c r="E21" s="66" t="s">
        <v>20</v>
      </c>
      <c r="F21" s="67" t="s">
        <v>184</v>
      </c>
      <c r="G21" s="75" t="s">
        <v>20</v>
      </c>
      <c r="H21" s="57"/>
    </row>
    <row r="22" spans="1:8" ht="34.200000000000003" outlineLevel="1">
      <c r="A22" s="57"/>
      <c r="B22" s="65" t="s">
        <v>192</v>
      </c>
      <c r="C22" s="74" t="s">
        <v>216</v>
      </c>
      <c r="D22" s="64" t="s">
        <v>217</v>
      </c>
      <c r="E22" s="66" t="s">
        <v>21</v>
      </c>
      <c r="F22" s="67" t="s">
        <v>184</v>
      </c>
      <c r="G22" s="75" t="s">
        <v>21</v>
      </c>
      <c r="H22" s="57"/>
    </row>
    <row r="23" spans="1:8" ht="171" outlineLevel="1">
      <c r="A23" s="57"/>
      <c r="B23" s="65" t="s">
        <v>192</v>
      </c>
      <c r="C23" s="74" t="s">
        <v>218</v>
      </c>
      <c r="D23" s="64" t="s">
        <v>219</v>
      </c>
      <c r="E23" s="66" t="s">
        <v>22</v>
      </c>
      <c r="F23" s="67" t="s">
        <v>184</v>
      </c>
      <c r="G23" s="75" t="s">
        <v>220</v>
      </c>
      <c r="H23" s="57"/>
    </row>
    <row r="24" spans="1:8" ht="13.2" outlineLevel="1">
      <c r="A24" s="57"/>
      <c r="B24" s="65" t="s">
        <v>192</v>
      </c>
      <c r="C24" s="74" t="s">
        <v>221</v>
      </c>
      <c r="D24" s="84" t="s">
        <v>222</v>
      </c>
      <c r="E24" s="85" t="s">
        <v>23</v>
      </c>
      <c r="F24" s="67" t="s">
        <v>184</v>
      </c>
      <c r="G24" s="75" t="s">
        <v>223</v>
      </c>
      <c r="H24" s="57"/>
    </row>
    <row r="25" spans="1:8" ht="13.2" outlineLevel="1">
      <c r="A25" s="77"/>
      <c r="B25" s="78" t="s">
        <v>213</v>
      </c>
      <c r="C25" s="74" t="s">
        <v>224</v>
      </c>
      <c r="D25" s="67" t="s">
        <v>225</v>
      </c>
      <c r="E25" s="85" t="s">
        <v>24</v>
      </c>
      <c r="F25" s="67" t="s">
        <v>184</v>
      </c>
      <c r="G25" s="75" t="s">
        <v>226</v>
      </c>
      <c r="H25" s="57"/>
    </row>
    <row r="26" spans="1:8" ht="285" outlineLevel="1">
      <c r="A26" s="57"/>
      <c r="B26" s="65" t="s">
        <v>192</v>
      </c>
      <c r="C26" s="74" t="s">
        <v>227</v>
      </c>
      <c r="D26" s="67" t="s">
        <v>228</v>
      </c>
      <c r="E26" s="66" t="s">
        <v>25</v>
      </c>
      <c r="F26" s="67" t="s">
        <v>184</v>
      </c>
      <c r="G26" s="75" t="s">
        <v>25</v>
      </c>
      <c r="H26" s="57"/>
    </row>
    <row r="27" spans="1:8" ht="125.4" outlineLevel="1">
      <c r="A27" s="57"/>
      <c r="B27" s="65" t="s">
        <v>192</v>
      </c>
      <c r="C27" s="74" t="s">
        <v>229</v>
      </c>
      <c r="D27" s="84" t="s">
        <v>230</v>
      </c>
      <c r="E27" s="85" t="s">
        <v>26</v>
      </c>
      <c r="F27" s="67" t="s">
        <v>184</v>
      </c>
      <c r="G27" s="75" t="s">
        <v>231</v>
      </c>
      <c r="H27" s="57"/>
    </row>
    <row r="28" spans="1:8" ht="13.2" outlineLevel="1">
      <c r="A28" s="77"/>
      <c r="B28" s="78" t="s">
        <v>213</v>
      </c>
      <c r="C28" s="74" t="s">
        <v>232</v>
      </c>
      <c r="D28" s="67" t="s">
        <v>233</v>
      </c>
      <c r="E28" s="66" t="s">
        <v>27</v>
      </c>
      <c r="F28" s="67" t="s">
        <v>184</v>
      </c>
      <c r="G28" s="75" t="s">
        <v>234</v>
      </c>
      <c r="H28" s="57"/>
    </row>
    <row r="29" spans="1:8" ht="39.6" outlineLevel="1">
      <c r="A29" s="57"/>
      <c r="B29" s="65" t="s">
        <v>235</v>
      </c>
      <c r="C29" s="66" t="s">
        <v>236</v>
      </c>
      <c r="D29" s="76" t="s">
        <v>237</v>
      </c>
      <c r="E29" s="68" t="s">
        <v>28</v>
      </c>
      <c r="F29" s="67" t="s">
        <v>184</v>
      </c>
      <c r="G29" s="61"/>
      <c r="H29" s="57"/>
    </row>
    <row r="30" spans="1:8" ht="13.2">
      <c r="A30" s="57" t="s">
        <v>190</v>
      </c>
      <c r="B30" s="69" t="s">
        <v>238</v>
      </c>
      <c r="C30" s="81"/>
      <c r="D30" s="82"/>
      <c r="E30" s="81"/>
      <c r="F30" s="71"/>
      <c r="G30" s="83"/>
      <c r="H30" s="73"/>
    </row>
    <row r="31" spans="1:8" ht="57" outlineLevel="1">
      <c r="A31" s="57"/>
      <c r="B31" s="65" t="s">
        <v>239</v>
      </c>
      <c r="C31" s="66" t="s">
        <v>240</v>
      </c>
      <c r="D31" s="84" t="s">
        <v>241</v>
      </c>
      <c r="E31" s="68" t="s">
        <v>29</v>
      </c>
      <c r="F31" s="67" t="s">
        <v>184</v>
      </c>
      <c r="G31" s="75" t="s">
        <v>242</v>
      </c>
      <c r="H31" s="57"/>
    </row>
    <row r="32" spans="1:8" ht="182.4" outlineLevel="1">
      <c r="A32" s="57"/>
      <c r="B32" s="65" t="s">
        <v>239</v>
      </c>
      <c r="C32" s="66" t="s">
        <v>243</v>
      </c>
      <c r="D32" s="84" t="s">
        <v>244</v>
      </c>
      <c r="E32" s="68" t="s">
        <v>30</v>
      </c>
      <c r="F32" s="67" t="s">
        <v>184</v>
      </c>
      <c r="G32" s="75" t="s">
        <v>245</v>
      </c>
      <c r="H32" s="57"/>
    </row>
    <row r="33" spans="1:8" ht="9.75" customHeight="1" outlineLevel="1">
      <c r="A33" s="57"/>
      <c r="B33" s="65" t="s">
        <v>239</v>
      </c>
      <c r="C33" s="74" t="s">
        <v>246</v>
      </c>
      <c r="D33" s="84" t="s">
        <v>247</v>
      </c>
      <c r="E33" s="68" t="s">
        <v>31</v>
      </c>
      <c r="F33" s="67" t="s">
        <v>248</v>
      </c>
      <c r="G33" s="75" t="s">
        <v>249</v>
      </c>
      <c r="H33" s="57"/>
    </row>
    <row r="34" spans="1:8" ht="125.4" outlineLevel="1">
      <c r="A34" s="57"/>
      <c r="B34" s="65" t="s">
        <v>239</v>
      </c>
      <c r="C34" s="74" t="s">
        <v>250</v>
      </c>
      <c r="D34" s="84" t="s">
        <v>251</v>
      </c>
      <c r="E34" s="68" t="s">
        <v>32</v>
      </c>
      <c r="F34" s="67" t="s">
        <v>252</v>
      </c>
      <c r="G34" s="75" t="s">
        <v>253</v>
      </c>
      <c r="H34" s="57"/>
    </row>
    <row r="35" spans="1:8" ht="148.19999999999999" outlineLevel="1">
      <c r="A35" s="57"/>
      <c r="B35" s="65" t="s">
        <v>239</v>
      </c>
      <c r="C35" s="74" t="s">
        <v>254</v>
      </c>
      <c r="D35" s="84" t="s">
        <v>255</v>
      </c>
      <c r="E35" s="68" t="s">
        <v>33</v>
      </c>
      <c r="F35" s="67" t="s">
        <v>256</v>
      </c>
      <c r="G35" s="75" t="s">
        <v>257</v>
      </c>
      <c r="H35" s="57"/>
    </row>
    <row r="36" spans="1:8" ht="79.8" outlineLevel="1">
      <c r="A36" s="57"/>
      <c r="B36" s="65" t="s">
        <v>192</v>
      </c>
      <c r="C36" s="74" t="s">
        <v>258</v>
      </c>
      <c r="D36" s="84" t="s">
        <v>259</v>
      </c>
      <c r="E36" s="68" t="s">
        <v>34</v>
      </c>
      <c r="F36" s="67" t="s">
        <v>260</v>
      </c>
      <c r="G36" s="75" t="s">
        <v>261</v>
      </c>
      <c r="H36" s="57"/>
    </row>
    <row r="37" spans="1:8" ht="34.200000000000003" outlineLevel="1">
      <c r="A37" s="57"/>
      <c r="B37" s="65" t="s">
        <v>192</v>
      </c>
      <c r="C37" s="74" t="s">
        <v>262</v>
      </c>
      <c r="D37" s="64" t="s">
        <v>208</v>
      </c>
      <c r="E37" s="66" t="s">
        <v>35</v>
      </c>
      <c r="F37" s="67" t="s">
        <v>184</v>
      </c>
      <c r="G37" s="75" t="s">
        <v>263</v>
      </c>
      <c r="H37" s="57"/>
    </row>
    <row r="38" spans="1:8" ht="125.4" outlineLevel="1">
      <c r="A38" s="57"/>
      <c r="B38" s="65" t="s">
        <v>192</v>
      </c>
      <c r="C38" s="74" t="s">
        <v>264</v>
      </c>
      <c r="D38" s="84" t="s">
        <v>265</v>
      </c>
      <c r="E38" s="68" t="s">
        <v>36</v>
      </c>
      <c r="F38" s="67" t="s">
        <v>260</v>
      </c>
      <c r="G38" s="75" t="s">
        <v>266</v>
      </c>
      <c r="H38" s="57"/>
    </row>
    <row r="39" spans="1:8" ht="57" outlineLevel="1">
      <c r="A39" s="57"/>
      <c r="B39" s="65" t="s">
        <v>192</v>
      </c>
      <c r="C39" s="74" t="s">
        <v>267</v>
      </c>
      <c r="D39" s="84" t="s">
        <v>268</v>
      </c>
      <c r="E39" s="85" t="s">
        <v>37</v>
      </c>
      <c r="F39" s="67" t="s">
        <v>184</v>
      </c>
      <c r="G39" s="75" t="s">
        <v>269</v>
      </c>
      <c r="H39" s="57"/>
    </row>
    <row r="40" spans="1:8" ht="102.6" outlineLevel="1">
      <c r="A40" s="57"/>
      <c r="B40" s="65" t="s">
        <v>239</v>
      </c>
      <c r="C40" s="74" t="s">
        <v>270</v>
      </c>
      <c r="D40" s="84" t="s">
        <v>271</v>
      </c>
      <c r="E40" s="68" t="s">
        <v>38</v>
      </c>
      <c r="F40" s="67" t="s">
        <v>260</v>
      </c>
      <c r="G40" s="75" t="s">
        <v>272</v>
      </c>
      <c r="H40" s="57"/>
    </row>
    <row r="41" spans="1:8" ht="26.4" outlineLevel="1">
      <c r="A41" s="77"/>
      <c r="B41" s="78" t="s">
        <v>213</v>
      </c>
      <c r="C41" s="74" t="s">
        <v>273</v>
      </c>
      <c r="D41" s="67" t="s">
        <v>274</v>
      </c>
      <c r="E41" s="68" t="s">
        <v>39</v>
      </c>
      <c r="F41" s="67" t="s">
        <v>184</v>
      </c>
      <c r="G41" s="75" t="s">
        <v>275</v>
      </c>
      <c r="H41" s="57"/>
    </row>
    <row r="42" spans="1:8" ht="39.6" outlineLevel="1">
      <c r="A42" s="77"/>
      <c r="B42" s="78" t="s">
        <v>213</v>
      </c>
      <c r="C42" s="74" t="s">
        <v>276</v>
      </c>
      <c r="D42" s="67" t="s">
        <v>274</v>
      </c>
      <c r="E42" s="68" t="s">
        <v>40</v>
      </c>
      <c r="F42" s="67" t="s">
        <v>184</v>
      </c>
      <c r="G42" s="75" t="s">
        <v>277</v>
      </c>
      <c r="H42" s="57"/>
    </row>
    <row r="43" spans="1:8" ht="39.6" outlineLevel="1">
      <c r="A43" s="77"/>
      <c r="B43" s="78" t="s">
        <v>213</v>
      </c>
      <c r="C43" s="74" t="s">
        <v>278</v>
      </c>
      <c r="D43" s="67" t="s">
        <v>274</v>
      </c>
      <c r="E43" s="68" t="s">
        <v>41</v>
      </c>
      <c r="F43" s="67" t="s">
        <v>184</v>
      </c>
      <c r="G43" s="75" t="s">
        <v>279</v>
      </c>
      <c r="H43" s="57"/>
    </row>
    <row r="44" spans="1:8" ht="26.4" outlineLevel="1">
      <c r="A44" s="77"/>
      <c r="B44" s="78" t="s">
        <v>213</v>
      </c>
      <c r="C44" s="74" t="s">
        <v>280</v>
      </c>
      <c r="D44" s="67" t="s">
        <v>274</v>
      </c>
      <c r="E44" s="68" t="s">
        <v>42</v>
      </c>
      <c r="F44" s="67" t="s">
        <v>184</v>
      </c>
      <c r="G44" s="75" t="s">
        <v>281</v>
      </c>
      <c r="H44" s="57"/>
    </row>
    <row r="45" spans="1:8" ht="13.2" outlineLevel="1">
      <c r="A45" s="57"/>
      <c r="B45" s="65" t="s">
        <v>192</v>
      </c>
      <c r="C45" s="74" t="s">
        <v>282</v>
      </c>
      <c r="D45" s="67" t="s">
        <v>188</v>
      </c>
      <c r="E45" s="68" t="s">
        <v>43</v>
      </c>
      <c r="F45" s="67" t="s">
        <v>129</v>
      </c>
      <c r="G45" s="75" t="s">
        <v>283</v>
      </c>
      <c r="H45" s="57"/>
    </row>
    <row r="46" spans="1:8" ht="125.4" outlineLevel="1">
      <c r="A46" s="57"/>
      <c r="B46" s="65" t="s">
        <v>192</v>
      </c>
      <c r="C46" s="66" t="s">
        <v>284</v>
      </c>
      <c r="D46" s="84" t="s">
        <v>285</v>
      </c>
      <c r="E46" s="85" t="s">
        <v>44</v>
      </c>
      <c r="F46" s="67" t="s">
        <v>184</v>
      </c>
      <c r="G46" s="75" t="s">
        <v>286</v>
      </c>
      <c r="H46" s="57"/>
    </row>
    <row r="47" spans="1:8" ht="13.2" outlineLevel="1">
      <c r="A47" s="57"/>
      <c r="B47" s="65" t="s">
        <v>235</v>
      </c>
      <c r="C47" s="66" t="s">
        <v>287</v>
      </c>
      <c r="D47" s="67" t="s">
        <v>288</v>
      </c>
      <c r="E47" s="86" t="s">
        <v>4</v>
      </c>
      <c r="F47" s="67" t="s">
        <v>129</v>
      </c>
      <c r="G47" s="61" t="s">
        <v>289</v>
      </c>
      <c r="H47" s="57"/>
    </row>
    <row r="48" spans="1:8" ht="13.2" outlineLevel="1">
      <c r="A48" s="57"/>
      <c r="B48" s="65" t="s">
        <v>235</v>
      </c>
      <c r="C48" s="66" t="s">
        <v>290</v>
      </c>
      <c r="D48" s="67" t="s">
        <v>288</v>
      </c>
      <c r="E48" s="86" t="s">
        <v>9</v>
      </c>
      <c r="F48" s="67" t="s">
        <v>129</v>
      </c>
      <c r="G48" s="75" t="s">
        <v>291</v>
      </c>
      <c r="H48" s="57"/>
    </row>
    <row r="49" spans="1:8" ht="13.2" outlineLevel="1">
      <c r="A49" s="57"/>
      <c r="B49" s="65" t="s">
        <v>192</v>
      </c>
      <c r="C49" s="74" t="s">
        <v>292</v>
      </c>
      <c r="D49" s="67" t="s">
        <v>188</v>
      </c>
      <c r="E49" s="68" t="s">
        <v>45</v>
      </c>
      <c r="F49" s="67" t="s">
        <v>129</v>
      </c>
      <c r="G49" s="75" t="s">
        <v>293</v>
      </c>
      <c r="H49" s="57"/>
    </row>
    <row r="50" spans="1:8" ht="125.4" outlineLevel="1">
      <c r="A50" s="57"/>
      <c r="B50" s="65" t="s">
        <v>192</v>
      </c>
      <c r="C50" s="66" t="s">
        <v>294</v>
      </c>
      <c r="D50" s="84" t="s">
        <v>285</v>
      </c>
      <c r="E50" s="85" t="s">
        <v>46</v>
      </c>
      <c r="F50" s="67" t="s">
        <v>184</v>
      </c>
      <c r="G50" s="75" t="s">
        <v>295</v>
      </c>
      <c r="H50" s="57"/>
    </row>
    <row r="51" spans="1:8" ht="26.4" outlineLevel="1">
      <c r="A51" s="57"/>
      <c r="B51" s="65" t="s">
        <v>235</v>
      </c>
      <c r="C51" s="66" t="s">
        <v>296</v>
      </c>
      <c r="D51" s="67" t="s">
        <v>288</v>
      </c>
      <c r="E51" s="86" t="s">
        <v>10</v>
      </c>
      <c r="F51" s="67" t="s">
        <v>129</v>
      </c>
      <c r="G51" s="75" t="s">
        <v>297</v>
      </c>
      <c r="H51" s="57"/>
    </row>
    <row r="52" spans="1:8" ht="26.4" outlineLevel="1">
      <c r="A52" s="57"/>
      <c r="B52" s="65" t="s">
        <v>235</v>
      </c>
      <c r="C52" s="66" t="s">
        <v>298</v>
      </c>
      <c r="D52" s="67" t="s">
        <v>288</v>
      </c>
      <c r="E52" s="86" t="s">
        <v>11</v>
      </c>
      <c r="F52" s="67" t="s">
        <v>129</v>
      </c>
      <c r="G52" s="75" t="s">
        <v>299</v>
      </c>
      <c r="H52" s="57"/>
    </row>
    <row r="53" spans="1:8" ht="13.2" outlineLevel="1">
      <c r="A53" s="57"/>
      <c r="B53" s="65" t="s">
        <v>213</v>
      </c>
      <c r="C53" s="66" t="s">
        <v>300</v>
      </c>
      <c r="D53" s="67" t="s">
        <v>188</v>
      </c>
      <c r="E53" s="68" t="s">
        <v>47</v>
      </c>
      <c r="F53" s="67" t="s">
        <v>301</v>
      </c>
      <c r="G53" s="75" t="s">
        <v>302</v>
      </c>
      <c r="H53" s="57"/>
    </row>
    <row r="54" spans="1:8" ht="13.2" outlineLevel="1">
      <c r="A54" s="57"/>
      <c r="B54" s="65" t="s">
        <v>213</v>
      </c>
      <c r="C54" s="66" t="s">
        <v>303</v>
      </c>
      <c r="D54" s="67" t="s">
        <v>188</v>
      </c>
      <c r="E54" s="68" t="s">
        <v>48</v>
      </c>
      <c r="F54" s="67" t="s">
        <v>301</v>
      </c>
      <c r="G54" s="75" t="s">
        <v>302</v>
      </c>
      <c r="H54" s="57"/>
    </row>
    <row r="55" spans="1:8" ht="13.2" outlineLevel="1">
      <c r="A55" s="77"/>
      <c r="B55" s="78" t="s">
        <v>213</v>
      </c>
      <c r="C55" s="66" t="s">
        <v>304</v>
      </c>
      <c r="D55" s="76" t="s">
        <v>274</v>
      </c>
      <c r="E55" s="68" t="s">
        <v>49</v>
      </c>
      <c r="F55" s="67" t="s">
        <v>301</v>
      </c>
      <c r="G55" s="75" t="s">
        <v>305</v>
      </c>
      <c r="H55" s="57"/>
    </row>
    <row r="56" spans="1:8" ht="13.2" outlineLevel="1">
      <c r="A56" s="77"/>
      <c r="B56" s="78" t="s">
        <v>213</v>
      </c>
      <c r="C56" s="66" t="s">
        <v>306</v>
      </c>
      <c r="D56" s="76" t="s">
        <v>274</v>
      </c>
      <c r="E56" s="68" t="s">
        <v>50</v>
      </c>
      <c r="F56" s="67" t="s">
        <v>301</v>
      </c>
      <c r="G56" s="75" t="s">
        <v>307</v>
      </c>
      <c r="H56" s="57"/>
    </row>
    <row r="57" spans="1:8" ht="26.4" outlineLevel="1">
      <c r="A57" s="77"/>
      <c r="B57" s="78" t="s">
        <v>213</v>
      </c>
      <c r="C57" s="66" t="s">
        <v>308</v>
      </c>
      <c r="D57" s="67" t="s">
        <v>288</v>
      </c>
      <c r="E57" s="68" t="s">
        <v>51</v>
      </c>
      <c r="F57" s="67" t="s">
        <v>131</v>
      </c>
      <c r="G57" s="75" t="s">
        <v>309</v>
      </c>
      <c r="H57" s="57"/>
    </row>
    <row r="58" spans="1:8" ht="159.6" outlineLevel="1">
      <c r="A58" s="57"/>
      <c r="B58" s="65" t="s">
        <v>239</v>
      </c>
      <c r="C58" s="74" t="s">
        <v>310</v>
      </c>
      <c r="D58" s="84" t="s">
        <v>311</v>
      </c>
      <c r="E58" s="68" t="s">
        <v>52</v>
      </c>
      <c r="F58" s="67" t="s">
        <v>132</v>
      </c>
      <c r="G58" s="75" t="s">
        <v>312</v>
      </c>
      <c r="H58" s="57"/>
    </row>
    <row r="59" spans="1:8" ht="125.4" outlineLevel="1">
      <c r="A59" s="57"/>
      <c r="B59" s="65" t="s">
        <v>192</v>
      </c>
      <c r="C59" s="74" t="s">
        <v>313</v>
      </c>
      <c r="D59" s="84" t="s">
        <v>314</v>
      </c>
      <c r="E59" s="68" t="s">
        <v>53</v>
      </c>
      <c r="F59" s="67" t="s">
        <v>315</v>
      </c>
      <c r="G59" s="75" t="s">
        <v>316</v>
      </c>
      <c r="H59" s="57"/>
    </row>
    <row r="60" spans="1:8" ht="57" outlineLevel="1">
      <c r="A60" s="57"/>
      <c r="B60" s="65" t="s">
        <v>192</v>
      </c>
      <c r="C60" s="74" t="s">
        <v>317</v>
      </c>
      <c r="D60" s="84" t="s">
        <v>318</v>
      </c>
      <c r="E60" s="68" t="s">
        <v>54</v>
      </c>
      <c r="F60" s="67" t="s">
        <v>319</v>
      </c>
      <c r="G60" s="75" t="s">
        <v>320</v>
      </c>
      <c r="H60" s="57"/>
    </row>
    <row r="61" spans="1:8" ht="57" outlineLevel="1">
      <c r="A61" s="57"/>
      <c r="B61" s="65" t="s">
        <v>192</v>
      </c>
      <c r="C61" s="74" t="s">
        <v>321</v>
      </c>
      <c r="D61" s="84" t="s">
        <v>318</v>
      </c>
      <c r="E61" s="68" t="s">
        <v>55</v>
      </c>
      <c r="F61" s="67" t="s">
        <v>322</v>
      </c>
      <c r="G61" s="75" t="s">
        <v>323</v>
      </c>
      <c r="H61" s="57"/>
    </row>
    <row r="62" spans="1:8" ht="57" outlineLevel="1">
      <c r="A62" s="57"/>
      <c r="B62" s="65" t="s">
        <v>192</v>
      </c>
      <c r="C62" s="74" t="s">
        <v>324</v>
      </c>
      <c r="D62" s="84" t="s">
        <v>325</v>
      </c>
      <c r="E62" s="68" t="s">
        <v>56</v>
      </c>
      <c r="F62" s="67" t="s">
        <v>319</v>
      </c>
      <c r="G62" s="75" t="s">
        <v>326</v>
      </c>
      <c r="H62" s="57"/>
    </row>
    <row r="63" spans="1:8" ht="57" outlineLevel="1">
      <c r="A63" s="57"/>
      <c r="B63" s="65" t="s">
        <v>192</v>
      </c>
      <c r="C63" s="74" t="s">
        <v>327</v>
      </c>
      <c r="D63" s="84" t="s">
        <v>325</v>
      </c>
      <c r="E63" s="68" t="s">
        <v>57</v>
      </c>
      <c r="F63" s="67" t="s">
        <v>322</v>
      </c>
      <c r="G63" s="75" t="s">
        <v>328</v>
      </c>
      <c r="H63" s="57"/>
    </row>
    <row r="64" spans="1:8" ht="13.2">
      <c r="A64" s="57" t="s">
        <v>190</v>
      </c>
      <c r="B64" s="87" t="s">
        <v>329</v>
      </c>
      <c r="C64" s="81"/>
      <c r="D64" s="82" t="s">
        <v>330</v>
      </c>
      <c r="E64" s="81"/>
      <c r="F64" s="71"/>
      <c r="G64" s="83"/>
      <c r="H64" s="73"/>
    </row>
    <row r="65" spans="1:8" ht="205.2" outlineLevel="1">
      <c r="A65" s="57"/>
      <c r="B65" s="65" t="s">
        <v>239</v>
      </c>
      <c r="C65" s="66" t="s">
        <v>331</v>
      </c>
      <c r="D65" s="84" t="s">
        <v>332</v>
      </c>
      <c r="E65" s="68" t="s">
        <v>58</v>
      </c>
      <c r="F65" s="67" t="s">
        <v>184</v>
      </c>
      <c r="G65" s="75" t="s">
        <v>333</v>
      </c>
      <c r="H65" s="57"/>
    </row>
    <row r="66" spans="1:8" ht="91.2" outlineLevel="1">
      <c r="A66" s="57"/>
      <c r="B66" s="65" t="s">
        <v>239</v>
      </c>
      <c r="C66" s="74" t="s">
        <v>334</v>
      </c>
      <c r="D66" s="84" t="s">
        <v>247</v>
      </c>
      <c r="E66" s="68" t="s">
        <v>59</v>
      </c>
      <c r="F66" s="67" t="s">
        <v>248</v>
      </c>
      <c r="G66" s="75" t="s">
        <v>335</v>
      </c>
      <c r="H66" s="57"/>
    </row>
    <row r="67" spans="1:8" ht="125.4" outlineLevel="1">
      <c r="A67" s="57"/>
      <c r="B67" s="65" t="s">
        <v>239</v>
      </c>
      <c r="C67" s="74" t="s">
        <v>336</v>
      </c>
      <c r="D67" s="84" t="s">
        <v>251</v>
      </c>
      <c r="E67" s="68" t="s">
        <v>60</v>
      </c>
      <c r="F67" s="67" t="s">
        <v>252</v>
      </c>
      <c r="G67" s="75" t="s">
        <v>337</v>
      </c>
      <c r="H67" s="57"/>
    </row>
    <row r="68" spans="1:8" ht="148.19999999999999" outlineLevel="1">
      <c r="A68" s="57"/>
      <c r="B68" s="65" t="s">
        <v>239</v>
      </c>
      <c r="C68" s="74" t="s">
        <v>338</v>
      </c>
      <c r="D68" s="84" t="s">
        <v>255</v>
      </c>
      <c r="E68" s="68" t="s">
        <v>61</v>
      </c>
      <c r="F68" s="67" t="s">
        <v>256</v>
      </c>
      <c r="G68" s="75" t="s">
        <v>339</v>
      </c>
      <c r="H68" s="57"/>
    </row>
    <row r="69" spans="1:8" ht="57" outlineLevel="1">
      <c r="A69" s="57"/>
      <c r="B69" s="65" t="s">
        <v>192</v>
      </c>
      <c r="C69" s="74" t="s">
        <v>340</v>
      </c>
      <c r="D69" s="84" t="s">
        <v>341</v>
      </c>
      <c r="E69" s="68" t="s">
        <v>62</v>
      </c>
      <c r="F69" s="67" t="s">
        <v>342</v>
      </c>
      <c r="G69" s="75" t="s">
        <v>343</v>
      </c>
      <c r="H69" s="57"/>
    </row>
    <row r="70" spans="1:8" ht="79.8" outlineLevel="1">
      <c r="A70" s="57"/>
      <c r="B70" s="65" t="s">
        <v>192</v>
      </c>
      <c r="C70" s="74" t="s">
        <v>344</v>
      </c>
      <c r="D70" s="84" t="s">
        <v>345</v>
      </c>
      <c r="E70" s="68" t="s">
        <v>63</v>
      </c>
      <c r="F70" s="67" t="s">
        <v>342</v>
      </c>
      <c r="G70" s="75" t="s">
        <v>346</v>
      </c>
      <c r="H70" s="57"/>
    </row>
    <row r="71" spans="1:8" ht="26.4" outlineLevel="1">
      <c r="A71" s="77"/>
      <c r="B71" s="78" t="s">
        <v>347</v>
      </c>
      <c r="C71" s="74" t="s">
        <v>348</v>
      </c>
      <c r="D71" s="76" t="s">
        <v>349</v>
      </c>
      <c r="E71" s="85" t="s">
        <v>64</v>
      </c>
      <c r="F71" s="67" t="s">
        <v>184</v>
      </c>
      <c r="G71" s="75" t="s">
        <v>350</v>
      </c>
      <c r="H71" s="57"/>
    </row>
    <row r="72" spans="1:8" ht="262.2" outlineLevel="1">
      <c r="A72" s="57"/>
      <c r="B72" s="65" t="s">
        <v>192</v>
      </c>
      <c r="C72" s="74" t="s">
        <v>351</v>
      </c>
      <c r="D72" s="84" t="s">
        <v>352</v>
      </c>
      <c r="E72" s="68" t="s">
        <v>65</v>
      </c>
      <c r="F72" s="67" t="s">
        <v>353</v>
      </c>
      <c r="G72" s="75" t="s">
        <v>354</v>
      </c>
      <c r="H72" s="57"/>
    </row>
    <row r="73" spans="1:8" ht="79.8" outlineLevel="1">
      <c r="A73" s="57"/>
      <c r="B73" s="65" t="s">
        <v>239</v>
      </c>
      <c r="C73" s="74" t="s">
        <v>355</v>
      </c>
      <c r="D73" s="84" t="s">
        <v>356</v>
      </c>
      <c r="E73" s="68" t="s">
        <v>66</v>
      </c>
      <c r="F73" s="67" t="s">
        <v>342</v>
      </c>
      <c r="G73" s="75" t="s">
        <v>357</v>
      </c>
      <c r="H73" s="57"/>
    </row>
    <row r="74" spans="1:8" ht="26.4" outlineLevel="1">
      <c r="A74" s="77"/>
      <c r="B74" s="78" t="s">
        <v>213</v>
      </c>
      <c r="C74" s="74" t="s">
        <v>273</v>
      </c>
      <c r="D74" s="67" t="s">
        <v>274</v>
      </c>
      <c r="E74" s="68" t="s">
        <v>67</v>
      </c>
      <c r="F74" s="67" t="s">
        <v>184</v>
      </c>
      <c r="G74" s="75" t="s">
        <v>358</v>
      </c>
      <c r="H74" s="57"/>
    </row>
    <row r="75" spans="1:8" ht="39.6" outlineLevel="1">
      <c r="A75" s="77"/>
      <c r="B75" s="78" t="s">
        <v>213</v>
      </c>
      <c r="C75" s="74" t="s">
        <v>276</v>
      </c>
      <c r="D75" s="67" t="s">
        <v>274</v>
      </c>
      <c r="E75" s="68" t="s">
        <v>68</v>
      </c>
      <c r="F75" s="67" t="s">
        <v>184</v>
      </c>
      <c r="G75" s="75" t="s">
        <v>359</v>
      </c>
      <c r="H75" s="57"/>
    </row>
    <row r="76" spans="1:8" ht="39.6" outlineLevel="1">
      <c r="A76" s="77"/>
      <c r="B76" s="78" t="s">
        <v>213</v>
      </c>
      <c r="C76" s="74" t="s">
        <v>278</v>
      </c>
      <c r="D76" s="67" t="s">
        <v>274</v>
      </c>
      <c r="E76" s="68" t="s">
        <v>69</v>
      </c>
      <c r="F76" s="67" t="s">
        <v>184</v>
      </c>
      <c r="G76" s="75" t="s">
        <v>360</v>
      </c>
      <c r="H76" s="57"/>
    </row>
    <row r="77" spans="1:8" ht="26.4" outlineLevel="1">
      <c r="A77" s="77"/>
      <c r="B77" s="78" t="s">
        <v>213</v>
      </c>
      <c r="C77" s="74" t="s">
        <v>280</v>
      </c>
      <c r="D77" s="67" t="s">
        <v>274</v>
      </c>
      <c r="E77" s="68" t="s">
        <v>70</v>
      </c>
      <c r="F77" s="67" t="s">
        <v>184</v>
      </c>
      <c r="G77" s="75" t="s">
        <v>361</v>
      </c>
      <c r="H77" s="57"/>
    </row>
    <row r="78" spans="1:8" ht="125.4" outlineLevel="1">
      <c r="A78" s="57"/>
      <c r="B78" s="65" t="s">
        <v>192</v>
      </c>
      <c r="C78" s="74" t="s">
        <v>362</v>
      </c>
      <c r="D78" s="76" t="s">
        <v>363</v>
      </c>
      <c r="E78" s="68" t="s">
        <v>71</v>
      </c>
      <c r="F78" s="67" t="s">
        <v>315</v>
      </c>
      <c r="G78" s="75" t="s">
        <v>364</v>
      </c>
      <c r="H78" s="57"/>
    </row>
    <row r="79" spans="1:8" ht="57" outlineLevel="1">
      <c r="A79" s="57"/>
      <c r="B79" s="65" t="s">
        <v>192</v>
      </c>
      <c r="C79" s="74" t="s">
        <v>365</v>
      </c>
      <c r="D79" s="84" t="s">
        <v>318</v>
      </c>
      <c r="E79" s="68" t="s">
        <v>72</v>
      </c>
      <c r="F79" s="67" t="s">
        <v>366</v>
      </c>
      <c r="G79" s="75" t="s">
        <v>367</v>
      </c>
      <c r="H79" s="57"/>
    </row>
    <row r="80" spans="1:8" ht="57" outlineLevel="1">
      <c r="A80" s="57"/>
      <c r="B80" s="65" t="s">
        <v>192</v>
      </c>
      <c r="C80" s="74" t="s">
        <v>368</v>
      </c>
      <c r="D80" s="84" t="s">
        <v>318</v>
      </c>
      <c r="E80" s="68" t="s">
        <v>73</v>
      </c>
      <c r="F80" s="67" t="s">
        <v>369</v>
      </c>
      <c r="G80" s="75" t="s">
        <v>370</v>
      </c>
      <c r="H80" s="57"/>
    </row>
    <row r="81" spans="1:8" ht="409.6" outlineLevel="1">
      <c r="A81" s="57"/>
      <c r="B81" s="65" t="s">
        <v>192</v>
      </c>
      <c r="C81" s="88" t="s">
        <v>371</v>
      </c>
      <c r="D81" s="84" t="s">
        <v>372</v>
      </c>
      <c r="E81" s="68" t="s">
        <v>74</v>
      </c>
      <c r="F81" s="89" t="s">
        <v>184</v>
      </c>
      <c r="G81" s="90" t="s">
        <v>373</v>
      </c>
      <c r="H81" s="91"/>
    </row>
    <row r="82" spans="1:8" ht="13.2">
      <c r="A82" s="57" t="s">
        <v>190</v>
      </c>
      <c r="B82" s="69" t="s">
        <v>374</v>
      </c>
      <c r="C82" s="70"/>
      <c r="D82" s="71" t="s">
        <v>330</v>
      </c>
      <c r="E82" s="70"/>
      <c r="F82" s="71"/>
      <c r="G82" s="72"/>
      <c r="H82" s="73"/>
    </row>
    <row r="83" spans="1:8" ht="159.6" outlineLevel="1">
      <c r="A83" s="57"/>
      <c r="B83" s="65" t="s">
        <v>239</v>
      </c>
      <c r="C83" s="66" t="s">
        <v>375</v>
      </c>
      <c r="D83" s="84" t="s">
        <v>376</v>
      </c>
      <c r="E83" s="68" t="s">
        <v>75</v>
      </c>
      <c r="F83" s="67" t="s">
        <v>184</v>
      </c>
      <c r="G83" s="75" t="s">
        <v>377</v>
      </c>
      <c r="H83" s="57"/>
    </row>
    <row r="84" spans="1:8" ht="91.2" outlineLevel="1">
      <c r="A84" s="57"/>
      <c r="B84" s="65" t="s">
        <v>239</v>
      </c>
      <c r="C84" s="74" t="s">
        <v>378</v>
      </c>
      <c r="D84" s="84" t="s">
        <v>247</v>
      </c>
      <c r="E84" s="68" t="s">
        <v>76</v>
      </c>
      <c r="F84" s="67" t="s">
        <v>248</v>
      </c>
      <c r="G84" s="75" t="s">
        <v>379</v>
      </c>
      <c r="H84" s="57"/>
    </row>
    <row r="85" spans="1:8" ht="125.4" outlineLevel="1">
      <c r="A85" s="57"/>
      <c r="B85" s="65" t="s">
        <v>239</v>
      </c>
      <c r="C85" s="74" t="s">
        <v>380</v>
      </c>
      <c r="D85" s="84" t="s">
        <v>251</v>
      </c>
      <c r="E85" s="68" t="s">
        <v>77</v>
      </c>
      <c r="F85" s="67" t="s">
        <v>252</v>
      </c>
      <c r="G85" s="75" t="s">
        <v>381</v>
      </c>
      <c r="H85" s="57"/>
    </row>
    <row r="86" spans="1:8" ht="148.19999999999999" outlineLevel="1">
      <c r="A86" s="57"/>
      <c r="B86" s="65" t="s">
        <v>239</v>
      </c>
      <c r="C86" s="74" t="s">
        <v>382</v>
      </c>
      <c r="D86" s="84" t="s">
        <v>255</v>
      </c>
      <c r="E86" s="68" t="s">
        <v>78</v>
      </c>
      <c r="F86" s="67" t="s">
        <v>256</v>
      </c>
      <c r="G86" s="75" t="s">
        <v>383</v>
      </c>
      <c r="H86" s="57"/>
    </row>
    <row r="87" spans="1:8" ht="57" outlineLevel="1">
      <c r="A87" s="57"/>
      <c r="B87" s="65" t="s">
        <v>192</v>
      </c>
      <c r="C87" s="74" t="s">
        <v>384</v>
      </c>
      <c r="D87" s="84" t="s">
        <v>385</v>
      </c>
      <c r="E87" s="68" t="s">
        <v>79</v>
      </c>
      <c r="F87" s="67" t="s">
        <v>386</v>
      </c>
      <c r="G87" s="75" t="s">
        <v>387</v>
      </c>
      <c r="H87" s="57"/>
    </row>
    <row r="88" spans="1:8" ht="26.4" outlineLevel="1">
      <c r="A88" s="77"/>
      <c r="B88" s="78" t="s">
        <v>347</v>
      </c>
      <c r="C88" s="74" t="s">
        <v>388</v>
      </c>
      <c r="D88" s="76" t="s">
        <v>349</v>
      </c>
      <c r="E88" s="85" t="s">
        <v>80</v>
      </c>
      <c r="F88" s="67" t="s">
        <v>184</v>
      </c>
      <c r="G88" s="75" t="s">
        <v>389</v>
      </c>
      <c r="H88" s="57"/>
    </row>
    <row r="89" spans="1:8" ht="262.2" outlineLevel="1">
      <c r="A89" s="57"/>
      <c r="B89" s="65" t="s">
        <v>192</v>
      </c>
      <c r="C89" s="74" t="s">
        <v>390</v>
      </c>
      <c r="D89" s="84" t="s">
        <v>352</v>
      </c>
      <c r="E89" s="68" t="s">
        <v>81</v>
      </c>
      <c r="F89" s="67" t="s">
        <v>391</v>
      </c>
      <c r="G89" s="75" t="s">
        <v>392</v>
      </c>
      <c r="H89" s="57"/>
    </row>
    <row r="90" spans="1:8" ht="26.4" outlineLevel="1">
      <c r="A90" s="77"/>
      <c r="B90" s="78" t="s">
        <v>213</v>
      </c>
      <c r="C90" s="74" t="s">
        <v>393</v>
      </c>
      <c r="D90" s="76" t="s">
        <v>394</v>
      </c>
      <c r="E90" s="85" t="s">
        <v>82</v>
      </c>
      <c r="F90" s="67" t="s">
        <v>184</v>
      </c>
      <c r="G90" s="75" t="s">
        <v>395</v>
      </c>
      <c r="H90" s="57"/>
    </row>
    <row r="91" spans="1:8" ht="34.200000000000003" outlineLevel="1">
      <c r="A91" s="57"/>
      <c r="B91" s="65" t="s">
        <v>192</v>
      </c>
      <c r="C91" s="74" t="s">
        <v>396</v>
      </c>
      <c r="D91" s="84" t="s">
        <v>397</v>
      </c>
      <c r="E91" s="85" t="s">
        <v>83</v>
      </c>
      <c r="F91" s="67" t="s">
        <v>184</v>
      </c>
      <c r="G91" s="75" t="s">
        <v>398</v>
      </c>
      <c r="H91" s="57"/>
    </row>
    <row r="92" spans="1:8" ht="34.200000000000003" outlineLevel="1">
      <c r="A92" s="57"/>
      <c r="B92" s="65" t="s">
        <v>192</v>
      </c>
      <c r="C92" s="74" t="s">
        <v>399</v>
      </c>
      <c r="D92" s="84" t="s">
        <v>208</v>
      </c>
      <c r="E92" s="85" t="s">
        <v>84</v>
      </c>
      <c r="F92" s="67" t="s">
        <v>184</v>
      </c>
      <c r="G92" s="75" t="s">
        <v>400</v>
      </c>
      <c r="H92" s="57"/>
    </row>
    <row r="93" spans="1:8" ht="34.200000000000003" outlineLevel="1">
      <c r="A93" s="57"/>
      <c r="B93" s="65" t="s">
        <v>192</v>
      </c>
      <c r="C93" s="74" t="s">
        <v>401</v>
      </c>
      <c r="D93" s="84" t="s">
        <v>402</v>
      </c>
      <c r="E93" s="68" t="s">
        <v>85</v>
      </c>
      <c r="F93" s="67" t="s">
        <v>391</v>
      </c>
      <c r="G93" s="75" t="s">
        <v>403</v>
      </c>
      <c r="H93" s="57"/>
    </row>
    <row r="94" spans="1:8" ht="34.200000000000003" outlineLevel="1">
      <c r="A94" s="57"/>
      <c r="B94" s="65" t="s">
        <v>192</v>
      </c>
      <c r="C94" s="74" t="s">
        <v>404</v>
      </c>
      <c r="D94" s="84" t="s">
        <v>405</v>
      </c>
      <c r="E94" s="68" t="s">
        <v>86</v>
      </c>
      <c r="F94" s="67" t="s">
        <v>386</v>
      </c>
      <c r="G94" s="75" t="s">
        <v>406</v>
      </c>
      <c r="H94" s="57"/>
    </row>
    <row r="95" spans="1:8" ht="57" outlineLevel="1">
      <c r="A95" s="57"/>
      <c r="B95" s="65" t="s">
        <v>192</v>
      </c>
      <c r="C95" s="74" t="s">
        <v>407</v>
      </c>
      <c r="D95" s="84" t="s">
        <v>318</v>
      </c>
      <c r="E95" s="68" t="s">
        <v>87</v>
      </c>
      <c r="F95" s="67" t="s">
        <v>366</v>
      </c>
      <c r="G95" s="75" t="s">
        <v>408</v>
      </c>
      <c r="H95" s="57"/>
    </row>
    <row r="96" spans="1:8" ht="57" outlineLevel="1">
      <c r="A96" s="57"/>
      <c r="B96" s="65" t="s">
        <v>192</v>
      </c>
      <c r="C96" s="74" t="s">
        <v>409</v>
      </c>
      <c r="D96" s="84" t="s">
        <v>318</v>
      </c>
      <c r="E96" s="68" t="s">
        <v>88</v>
      </c>
      <c r="F96" s="67" t="s">
        <v>410</v>
      </c>
      <c r="G96" s="75" t="s">
        <v>411</v>
      </c>
      <c r="H96" s="57"/>
    </row>
    <row r="97" spans="1:8" ht="409.6" outlineLevel="1">
      <c r="A97" s="57"/>
      <c r="B97" s="65" t="s">
        <v>192</v>
      </c>
      <c r="C97" s="88" t="s">
        <v>412</v>
      </c>
      <c r="D97" s="84" t="s">
        <v>372</v>
      </c>
      <c r="E97" s="68" t="s">
        <v>89</v>
      </c>
      <c r="F97" s="89" t="s">
        <v>184</v>
      </c>
      <c r="G97" s="90" t="s">
        <v>413</v>
      </c>
      <c r="H97" s="91"/>
    </row>
    <row r="98" spans="1:8" ht="15" customHeight="1">
      <c r="A98" s="57" t="s">
        <v>190</v>
      </c>
      <c r="B98" s="92" t="s">
        <v>414</v>
      </c>
      <c r="C98" s="70"/>
      <c r="D98" s="71" t="s">
        <v>330</v>
      </c>
      <c r="E98" s="70"/>
      <c r="F98" s="71"/>
      <c r="G98" s="72"/>
      <c r="H98" s="73"/>
    </row>
    <row r="99" spans="1:8" ht="13.2" outlineLevel="1">
      <c r="A99" s="57"/>
      <c r="B99" s="65" t="s">
        <v>192</v>
      </c>
      <c r="C99" s="66" t="s">
        <v>415</v>
      </c>
      <c r="D99" s="67" t="s">
        <v>416</v>
      </c>
      <c r="E99" s="68" t="s">
        <v>90</v>
      </c>
      <c r="F99" s="89" t="s">
        <v>184</v>
      </c>
      <c r="G99" s="75"/>
      <c r="H99" s="91"/>
    </row>
    <row r="100" spans="1:8" ht="13.2" outlineLevel="1">
      <c r="A100" s="57"/>
      <c r="B100" s="65" t="s">
        <v>239</v>
      </c>
      <c r="C100" s="66" t="s">
        <v>415</v>
      </c>
      <c r="D100" s="67" t="s">
        <v>416</v>
      </c>
      <c r="E100" s="68" t="s">
        <v>91</v>
      </c>
      <c r="F100" s="89" t="s">
        <v>184</v>
      </c>
      <c r="G100" s="75" t="s">
        <v>417</v>
      </c>
      <c r="H100" s="91"/>
    </row>
    <row r="101" spans="1:8" ht="13.2" outlineLevel="1">
      <c r="A101" s="77"/>
      <c r="B101" s="78" t="s">
        <v>196</v>
      </c>
      <c r="C101" s="66" t="s">
        <v>415</v>
      </c>
      <c r="D101" s="67" t="s">
        <v>418</v>
      </c>
      <c r="E101" s="68" t="s">
        <v>92</v>
      </c>
      <c r="F101" s="89" t="s">
        <v>184</v>
      </c>
      <c r="G101" s="75" t="s">
        <v>419</v>
      </c>
      <c r="H101" s="91"/>
    </row>
    <row r="102" spans="1:8" ht="13.2" outlineLevel="1">
      <c r="A102" s="77"/>
      <c r="B102" s="78" t="s">
        <v>213</v>
      </c>
      <c r="C102" s="66" t="s">
        <v>415</v>
      </c>
      <c r="D102" s="76" t="s">
        <v>420</v>
      </c>
      <c r="E102" s="68" t="s">
        <v>93</v>
      </c>
      <c r="F102" s="89" t="s">
        <v>184</v>
      </c>
      <c r="G102" s="75" t="s">
        <v>421</v>
      </c>
      <c r="H102" s="91"/>
    </row>
    <row r="103" spans="1:8" ht="13.2" outlineLevel="1">
      <c r="A103" s="77"/>
      <c r="B103" s="78" t="s">
        <v>235</v>
      </c>
      <c r="C103" s="66" t="s">
        <v>415</v>
      </c>
      <c r="D103" s="76" t="s">
        <v>422</v>
      </c>
      <c r="E103" s="68" t="s">
        <v>94</v>
      </c>
      <c r="F103" s="89" t="s">
        <v>184</v>
      </c>
      <c r="G103" s="75" t="s">
        <v>423</v>
      </c>
      <c r="H103" s="91"/>
    </row>
    <row r="104" spans="1:8" ht="13.2" outlineLevel="1">
      <c r="A104" s="57"/>
      <c r="B104" s="65" t="s">
        <v>192</v>
      </c>
      <c r="C104" s="66" t="s">
        <v>424</v>
      </c>
      <c r="D104" s="67" t="s">
        <v>416</v>
      </c>
      <c r="E104" s="68" t="s">
        <v>95</v>
      </c>
      <c r="F104" s="89" t="s">
        <v>184</v>
      </c>
      <c r="G104" s="75" t="s">
        <v>425</v>
      </c>
      <c r="H104" s="91"/>
    </row>
    <row r="105" spans="1:8" ht="13.2" outlineLevel="1">
      <c r="A105" s="57"/>
      <c r="B105" s="65" t="s">
        <v>239</v>
      </c>
      <c r="C105" s="66" t="s">
        <v>424</v>
      </c>
      <c r="D105" s="67" t="s">
        <v>416</v>
      </c>
      <c r="E105" s="68" t="s">
        <v>96</v>
      </c>
      <c r="F105" s="89" t="s">
        <v>184</v>
      </c>
      <c r="G105" s="75" t="s">
        <v>426</v>
      </c>
      <c r="H105" s="91"/>
    </row>
    <row r="106" spans="1:8" ht="13.2" outlineLevel="1">
      <c r="A106" s="77"/>
      <c r="B106" s="78" t="s">
        <v>196</v>
      </c>
      <c r="C106" s="66" t="s">
        <v>424</v>
      </c>
      <c r="D106" s="67" t="s">
        <v>418</v>
      </c>
      <c r="E106" s="68" t="s">
        <v>97</v>
      </c>
      <c r="F106" s="89" t="s">
        <v>184</v>
      </c>
      <c r="G106" s="75" t="s">
        <v>427</v>
      </c>
      <c r="H106" s="91"/>
    </row>
    <row r="107" spans="1:8" ht="13.2" outlineLevel="1">
      <c r="A107" s="77"/>
      <c r="B107" s="78" t="s">
        <v>213</v>
      </c>
      <c r="C107" s="66" t="s">
        <v>424</v>
      </c>
      <c r="D107" s="76" t="s">
        <v>420</v>
      </c>
      <c r="E107" s="68" t="s">
        <v>98</v>
      </c>
      <c r="F107" s="89" t="s">
        <v>184</v>
      </c>
      <c r="G107" s="75" t="s">
        <v>428</v>
      </c>
      <c r="H107" s="91"/>
    </row>
    <row r="108" spans="1:8" ht="13.2" outlineLevel="1">
      <c r="A108" s="77"/>
      <c r="B108" s="78" t="s">
        <v>235</v>
      </c>
      <c r="C108" s="66" t="s">
        <v>424</v>
      </c>
      <c r="D108" s="76" t="s">
        <v>422</v>
      </c>
      <c r="E108" s="68" t="s">
        <v>99</v>
      </c>
      <c r="F108" s="89" t="s">
        <v>184</v>
      </c>
      <c r="G108" s="75" t="s">
        <v>429</v>
      </c>
      <c r="H108" s="91"/>
    </row>
    <row r="109" spans="1:8" ht="13.2" outlineLevel="1">
      <c r="A109" s="57"/>
      <c r="B109" s="65" t="s">
        <v>192</v>
      </c>
      <c r="C109" s="66" t="s">
        <v>430</v>
      </c>
      <c r="D109" s="67" t="s">
        <v>416</v>
      </c>
      <c r="E109" s="68" t="s">
        <v>100</v>
      </c>
      <c r="F109" s="89" t="s">
        <v>184</v>
      </c>
      <c r="G109" s="75" t="s">
        <v>431</v>
      </c>
      <c r="H109" s="91"/>
    </row>
    <row r="110" spans="1:8" ht="13.2" outlineLevel="1">
      <c r="A110" s="57"/>
      <c r="B110" s="65" t="s">
        <v>239</v>
      </c>
      <c r="C110" s="66" t="s">
        <v>430</v>
      </c>
      <c r="D110" s="67" t="s">
        <v>416</v>
      </c>
      <c r="E110" s="68" t="s">
        <v>101</v>
      </c>
      <c r="F110" s="89" t="s">
        <v>184</v>
      </c>
      <c r="G110" s="75" t="s">
        <v>432</v>
      </c>
      <c r="H110" s="91"/>
    </row>
    <row r="111" spans="1:8" ht="13.2" outlineLevel="1">
      <c r="A111" s="77"/>
      <c r="B111" s="78" t="s">
        <v>196</v>
      </c>
      <c r="C111" s="66" t="s">
        <v>430</v>
      </c>
      <c r="D111" s="67" t="s">
        <v>418</v>
      </c>
      <c r="E111" s="68" t="s">
        <v>102</v>
      </c>
      <c r="F111" s="89" t="s">
        <v>184</v>
      </c>
      <c r="G111" s="75" t="s">
        <v>433</v>
      </c>
      <c r="H111" s="91"/>
    </row>
    <row r="112" spans="1:8" ht="13.2" outlineLevel="1">
      <c r="A112" s="77"/>
      <c r="B112" s="78" t="s">
        <v>213</v>
      </c>
      <c r="C112" s="66" t="s">
        <v>430</v>
      </c>
      <c r="D112" s="76" t="s">
        <v>420</v>
      </c>
      <c r="E112" s="68" t="s">
        <v>103</v>
      </c>
      <c r="F112" s="89" t="s">
        <v>184</v>
      </c>
      <c r="G112" s="75" t="s">
        <v>434</v>
      </c>
      <c r="H112" s="91"/>
    </row>
    <row r="113" spans="1:8" ht="13.2" outlineLevel="1">
      <c r="A113" s="77"/>
      <c r="B113" s="78" t="s">
        <v>235</v>
      </c>
      <c r="C113" s="66" t="s">
        <v>430</v>
      </c>
      <c r="D113" s="76" t="s">
        <v>422</v>
      </c>
      <c r="E113" s="68" t="s">
        <v>104</v>
      </c>
      <c r="F113" s="89" t="s">
        <v>184</v>
      </c>
      <c r="G113" s="75" t="s">
        <v>435</v>
      </c>
      <c r="H113" s="91"/>
    </row>
    <row r="114" spans="1:8" ht="13.2">
      <c r="A114" s="57" t="s">
        <v>190</v>
      </c>
      <c r="B114" s="92" t="s">
        <v>436</v>
      </c>
      <c r="C114" s="70"/>
      <c r="D114" s="71" t="s">
        <v>330</v>
      </c>
      <c r="E114" s="70"/>
      <c r="F114" s="71"/>
      <c r="G114" s="93"/>
      <c r="H114" s="91"/>
    </row>
    <row r="115" spans="1:8" ht="13.2">
      <c r="A115" s="57"/>
      <c r="B115" s="65" t="s">
        <v>347</v>
      </c>
      <c r="C115" s="66" t="s">
        <v>437</v>
      </c>
      <c r="D115" s="94" t="s">
        <v>438</v>
      </c>
      <c r="E115" s="85" t="s">
        <v>14</v>
      </c>
      <c r="F115" s="89" t="s">
        <v>184</v>
      </c>
      <c r="G115" s="93"/>
      <c r="H115" s="91"/>
    </row>
  </sheetData>
  <autoFilter ref="B4:F115" xr:uid="{00000000-0009-0000-0000-000008000000}"/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DataPoint0</vt:lpstr>
      <vt:lpstr>Explanatory 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Ishitani</dc:creator>
  <cp:lastModifiedBy>Federico Sanson</cp:lastModifiedBy>
  <dcterms:created xsi:type="dcterms:W3CDTF">2018-07-13T09:29:00Z</dcterms:created>
  <dcterms:modified xsi:type="dcterms:W3CDTF">2022-09-17T03:25:09Z</dcterms:modified>
</cp:coreProperties>
</file>